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940" windowHeight="529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<sst xmlns="http://schemas.openxmlformats.org/spreadsheetml/2006/main" count="216" uniqueCount="169">
  <si>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</si>
  <si>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</si>
  <si>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</si>
  <si>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</si>
  <si>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</si>
  <si>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</si>
  <si>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</si>
  <si>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</si>
  <si>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</si>
  <si>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</si>
  <si>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</si>
  <si>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</si>
  <si>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</si>
  <si>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</si>
  <si>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</si>
  <si>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</si>
  <si>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</si>
  <si>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</si>
  <si>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</si>
  <si>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</si>
  <si>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</si>
  <si>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</si>
  <si>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</si>
  <si>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</si>
  <si>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</si>
  <si>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</si>
  <si>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</si>
  <si>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</si>
  <si>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</si>
  <si>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</si>
  <si>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</si>
  <si>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</si>
  <si>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</si>
  <si>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</si>
  <si>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</si>
  <si>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</si>
  <si>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</si>
  <si>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Amount</t>
  </si>
  <si>
    <t>％</t>
  </si>
  <si>
    <t>Total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</si>
  <si>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</si>
  <si>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</si>
  <si>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</si>
  <si>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 xml:space="preserve">    Management and General expense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</si>
  <si>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</si>
  <si>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</si>
  <si>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</si>
  <si>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</si>
  <si>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</si>
  <si>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</si>
  <si>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 xml:space="preserve">  Other Non-operating expenses</t>
  </si>
  <si>
    <t xml:space="preserve">  Financial expenses</t>
  </si>
  <si>
    <t xml:space="preserve">    Cooperative education income</t>
  </si>
  <si>
    <t xml:space="preserve">    Continuing and professional studies  income</t>
  </si>
  <si>
    <t xml:space="preserve">    School teaching and research grant  income</t>
  </si>
  <si>
    <t>-</t>
  </si>
  <si>
    <t>Amount</t>
  </si>
  <si>
    <t>National Taiwan Ocean University Fund</t>
  </si>
  <si>
    <t xml:space="preserve">Income Statement </t>
  </si>
  <si>
    <t>Current Assets</t>
  </si>
  <si>
    <t>　Cash                                                        </t>
  </si>
  <si>
    <t>　Accounts Receivable</t>
  </si>
  <si>
    <t>Long-term Investments and Reserves                             </t>
  </si>
  <si>
    <t>　Reserves</t>
  </si>
  <si>
    <t>　House and Building                                                 </t>
  </si>
  <si>
    <t>　Machine and Equipment                                                </t>
  </si>
  <si>
    <t>　Traffic and Transportation Equipment</t>
  </si>
  <si>
    <t>　Miscellaneous Equipment</t>
  </si>
  <si>
    <t>　Fixed Assets in process of purchase or construction</t>
  </si>
  <si>
    <t>Current Liabilities </t>
  </si>
  <si>
    <t>　Accounts Payable                                       </t>
  </si>
  <si>
    <t>　Unearned revenues</t>
  </si>
  <si>
    <t>Assets                                                           </t>
  </si>
  <si>
    <r>
      <t>Intangible Assets</t>
    </r>
    <r>
      <rPr>
        <b/>
        <sz val="14"/>
        <color indexed="10"/>
        <rFont val="新細明體"/>
        <family val="1"/>
      </rPr>
      <t>                                                    </t>
    </r>
  </si>
  <si>
    <t>Operating Incomes</t>
  </si>
  <si>
    <t xml:space="preserve">    Tuition &amp; fees Income</t>
  </si>
  <si>
    <t xml:space="preserve">  Rent and royalty income</t>
  </si>
  <si>
    <t xml:space="preserve">   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</si>
  <si>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</si>
  <si>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</si>
  <si>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</si>
  <si>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</si>
  <si>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</si>
  <si>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School teaching and research grant  cost</t>
  </si>
  <si>
    <t xml:space="preserve">    Cooperative education cost</t>
  </si>
  <si>
    <t xml:space="preserve">    Continuing and professional studies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</si>
  <si>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</si>
  <si>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</si>
  <si>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</si>
  <si>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</si>
  <si>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</si>
  <si>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</si>
  <si>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>Operating Profit (Loss-)</t>
  </si>
  <si>
    <t xml:space="preserve">    Miscellaneous operating expenses</t>
  </si>
  <si>
    <t>Non-operating Incomes</t>
  </si>
  <si>
    <t xml:space="preserve">  Financial income</t>
  </si>
  <si>
    <t xml:space="preserve">    Interest income</t>
  </si>
  <si>
    <t xml:space="preserve">    Exchange Profit</t>
  </si>
  <si>
    <t xml:space="preserve">    Investment Profit</t>
  </si>
  <si>
    <t xml:space="preserve">  Other Non-operating income</t>
  </si>
  <si>
    <t xml:space="preserve">    Assets usage and royalty income</t>
  </si>
  <si>
    <t xml:space="preserve">    Recipient income</t>
  </si>
  <si>
    <t xml:space="preserve">    Compensation/ (premium) income</t>
  </si>
  <si>
    <t xml:space="preserve">     Violation fine revenue</t>
  </si>
  <si>
    <t xml:space="preserve">    Miscellaneous income</t>
  </si>
  <si>
    <t>Non-operating expenses</t>
  </si>
  <si>
    <t xml:space="preserve">    Miscellaneous expenses</t>
  </si>
  <si>
    <t>Non-operating Profit (Loss-)</t>
  </si>
  <si>
    <t>The Year's Profit (Loss-)</t>
  </si>
  <si>
    <t xml:space="preserve">  Teaching Income</t>
  </si>
  <si>
    <t xml:space="preserve">   Mobile financial assets</t>
  </si>
  <si>
    <t>Short-term Payments Temporarily Made for Others</t>
  </si>
  <si>
    <t xml:space="preserve">   Non-current financial assets</t>
  </si>
  <si>
    <t xml:space="preserve">  非流動金融資產</t>
  </si>
  <si>
    <t xml:space="preserve">  短期貸墊款</t>
  </si>
  <si>
    <t>Real estate, plant and equipment</t>
  </si>
  <si>
    <t>不動產、廠房及設備</t>
  </si>
  <si>
    <t>Other assets</t>
  </si>
  <si>
    <t>其他資產</t>
  </si>
  <si>
    <t>　Miscellaneous Liabilities</t>
  </si>
  <si>
    <t xml:space="preserve">淨值                                              </t>
  </si>
  <si>
    <t>Reserve Funds</t>
  </si>
  <si>
    <t xml:space="preserve">淨值其他項目                                                </t>
  </si>
  <si>
    <t>Funds                                                      </t>
  </si>
  <si>
    <t>Owner's Equity (Net Assets) </t>
  </si>
  <si>
    <t>　Patents, Trademarks and others</t>
  </si>
  <si>
    <t xml:space="preserve">    Deferred assets</t>
  </si>
  <si>
    <t xml:space="preserve">  土地</t>
  </si>
  <si>
    <t xml:space="preserve">  土地改良</t>
  </si>
  <si>
    <t xml:space="preserve">　房屋及建築                                                  </t>
  </si>
  <si>
    <t xml:space="preserve">  遞延資產</t>
  </si>
  <si>
    <t xml:space="preserve">   Land</t>
  </si>
  <si>
    <r>
      <t xml:space="preserve">   Land   improvements </t>
    </r>
  </si>
  <si>
    <r>
      <t>　Miscellaneous Assets   </t>
    </r>
    <r>
      <rPr>
        <sz val="14"/>
        <rFont val="Arial"/>
        <family val="2"/>
      </rPr>
      <t>                                                 </t>
    </r>
  </si>
  <si>
    <t xml:space="preserve">基金                                                        </t>
  </si>
  <si>
    <t xml:space="preserve">  基金                                                        </t>
  </si>
  <si>
    <t xml:space="preserve">   累積短絀(-)                                                 </t>
  </si>
  <si>
    <t xml:space="preserve">  什項負債 </t>
  </si>
  <si>
    <r>
      <t>　Funds</t>
    </r>
    <r>
      <rPr>
        <sz val="14"/>
        <color indexed="12"/>
        <rFont val="Arial"/>
        <family val="2"/>
      </rPr>
      <t>                                                     </t>
    </r>
  </si>
  <si>
    <t>　累積其他綜合餘絀</t>
  </si>
  <si>
    <t xml:space="preserve">  流動金融資產</t>
  </si>
  <si>
    <t xml:space="preserve">　應收款項                                                    </t>
  </si>
  <si>
    <t xml:space="preserve">　預付款項                                                    </t>
  </si>
  <si>
    <t>　Prepaid Accounts                                                 </t>
  </si>
  <si>
    <t>Other Liabilities</t>
  </si>
  <si>
    <t xml:space="preserve">   Deferred liability</t>
  </si>
  <si>
    <t xml:space="preserve">　遞延負債                                               </t>
  </si>
  <si>
    <t xml:space="preserve">其他負債                                                    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</si>
  <si>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</si>
  <si>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>Projected for the yea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</si>
  <si>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</si>
  <si>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Liabilities</t>
    </r>
    <r>
      <rPr>
        <b/>
        <sz val="16"/>
        <color indexed="10"/>
        <rFont val="新細明體"/>
        <family val="1"/>
      </rPr>
      <t>                                                        </t>
    </r>
  </si>
  <si>
    <t xml:space="preserve">    Accumulate other comprehensive income or losses</t>
  </si>
  <si>
    <t>Net worth other items</t>
  </si>
  <si>
    <t>Accumulated Profit or Loss (-)</t>
  </si>
  <si>
    <t xml:space="preserve">累積餘絀(-)                                                 </t>
  </si>
  <si>
    <t>　Accumulated Loss(-)</t>
  </si>
  <si>
    <t xml:space="preserve">　資本公積                                                    </t>
  </si>
  <si>
    <t xml:space="preserve">公積                                                        </t>
  </si>
  <si>
    <r>
      <t xml:space="preserve">　Additional Paid-in Capitial             </t>
    </r>
  </si>
  <si>
    <t>Settled this year</t>
  </si>
  <si>
    <t>Settled last year</t>
  </si>
  <si>
    <t>Balance Sheet</t>
  </si>
  <si>
    <t xml:space="preserve">    Exchange Insufficient</t>
  </si>
  <si>
    <t xml:space="preserve">    Interest Insufficient</t>
  </si>
  <si>
    <t>Investment losses</t>
  </si>
  <si>
    <t xml:space="preserve">  Dec. 31, 2020</t>
  </si>
  <si>
    <t>Jan.1.2018-Dec.31.2020</t>
  </si>
  <si>
    <t xml:space="preserve">    The property transaction is insufficient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</si>
</sst>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  <numFmt numFmtId="188" formatCode="_-* #,##0.0_-;\-* #,##0.0_-;_-* &quot;-&quot;??_-;_-@_-"/>
    <numFmt numFmtId="189" formatCode="_-* #,##0_-;\-* #,##0_-;_-* &quot;-&quot;??_-;_-@_-"/>
    <numFmt numFmtId="190" formatCode="#,##0_ ;[Red]\-#,##0\ "/>
    <numFmt numFmtId="191" formatCode="[$€-2]\ #,##0.00_);[Red]\([$€-2]\ #,##0.00\)"/>
    <numFmt numFmtId="192" formatCode="0.0000"/>
    <numFmt numFmtId="193" formatCode="0.00_ ;[Red]\-0.00\ "/>
  </numFmts>
  <fonts count="8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10"/>
      <name val="Tahoma"/>
      <family val="2"/>
    </font>
    <font>
      <sz val="10"/>
      <color indexed="8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b/>
      <sz val="12"/>
      <color indexed="10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b/>
      <sz val="14"/>
      <color indexed="12"/>
      <name val="新細明體"/>
      <family val="1"/>
    </font>
    <font>
      <b/>
      <sz val="14"/>
      <color indexed="12"/>
      <name val="細明體"/>
      <family val="3"/>
    </font>
    <font>
      <b/>
      <sz val="14"/>
      <color indexed="10"/>
      <name val="新細明體"/>
      <family val="1"/>
    </font>
    <font>
      <sz val="14"/>
      <color indexed="12"/>
      <name val="新細明體"/>
      <family val="1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color indexed="12"/>
      <name val="新細明體"/>
      <family val="1"/>
    </font>
    <font>
      <b/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63"/>
      <name val="Inherit"/>
      <family val="1"/>
    </font>
    <font>
      <sz val="15"/>
      <color indexed="63"/>
      <name val="Arial"/>
      <family val="2"/>
    </font>
    <font>
      <b/>
      <sz val="14"/>
      <color indexed="10"/>
      <name val="細明體"/>
      <family val="3"/>
    </font>
    <font>
      <sz val="17"/>
      <color indexed="63"/>
      <name val="Arial"/>
      <family val="2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rgb="FF222222"/>
      <name val="Inherit"/>
      <family val="1"/>
    </font>
    <font>
      <sz val="15"/>
      <color rgb="FF222222"/>
      <name val="Arial"/>
      <family val="2"/>
    </font>
    <font>
      <b/>
      <sz val="14"/>
      <color rgb="FFFF0000"/>
      <name val="細明體"/>
      <family val="3"/>
    </font>
    <font>
      <b/>
      <sz val="14"/>
      <color rgb="FF0000FF"/>
      <name val="新細明體"/>
      <family val="1"/>
    </font>
    <font>
      <sz val="17"/>
      <color rgb="FF222222"/>
      <name val="Arial"/>
      <family val="2"/>
    </font>
    <font>
      <b/>
      <sz val="14"/>
      <color rgb="FF0000FF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20" borderId="0" applyNumberFormat="0" applyBorder="0" applyAlignment="0" applyProtection="0"/>
    <xf numFmtId="9" fontId="0" fillId="0" borderId="0" applyFont="0" applyFill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2" applyNumberFormat="0" applyAlignment="0" applyProtection="0"/>
    <xf numFmtId="0" fontId="73" fillId="21" borderId="8" applyNumberFormat="0" applyAlignment="0" applyProtection="0"/>
    <xf numFmtId="0" fontId="74" fillId="30" borderId="9" applyNumberFormat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49" fontId="7" fillId="32" borderId="14" xfId="0" applyNumberFormat="1" applyFont="1" applyFill="1" applyBorder="1" applyAlignment="1">
      <alignment wrapText="1"/>
    </xf>
    <xf numFmtId="49" fontId="7" fillId="32" borderId="15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  <xf numFmtId="0" fontId="16" fillId="34" borderId="16" xfId="0" applyFont="1" applyFill="1" applyBorder="1" applyAlignment="1">
      <alignment wrapText="1"/>
    </xf>
    <xf numFmtId="0" fontId="16" fillId="35" borderId="16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right"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 wrapText="1"/>
    </xf>
    <xf numFmtId="0" fontId="16" fillId="36" borderId="16" xfId="0" applyFont="1" applyFill="1" applyBorder="1" applyAlignment="1">
      <alignment wrapText="1"/>
    </xf>
    <xf numFmtId="4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wrapText="1"/>
    </xf>
    <xf numFmtId="49" fontId="24" fillId="0" borderId="16" xfId="0" applyNumberFormat="1" applyFont="1" applyBorder="1" applyAlignment="1">
      <alignment wrapText="1"/>
    </xf>
    <xf numFmtId="49" fontId="24" fillId="32" borderId="16" xfId="0" applyNumberFormat="1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 wrapText="1"/>
    </xf>
    <xf numFmtId="49" fontId="24" fillId="0" borderId="23" xfId="0" applyNumberFormat="1" applyFont="1" applyBorder="1" applyAlignment="1">
      <alignment wrapText="1"/>
    </xf>
    <xf numFmtId="49" fontId="24" fillId="32" borderId="23" xfId="0" applyNumberFormat="1" applyFont="1" applyFill="1" applyBorder="1" applyAlignment="1">
      <alignment wrapText="1"/>
    </xf>
    <xf numFmtId="0" fontId="23" fillId="0" borderId="24" xfId="0" applyFont="1" applyFill="1" applyBorder="1" applyAlignment="1">
      <alignment horizont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/>
    </xf>
    <xf numFmtId="0" fontId="16" fillId="33" borderId="16" xfId="0" applyFont="1" applyFill="1" applyBorder="1" applyAlignment="1">
      <alignment vertical="center" wrapText="1"/>
    </xf>
    <xf numFmtId="49" fontId="24" fillId="32" borderId="16" xfId="0" applyNumberFormat="1" applyFont="1" applyFill="1" applyBorder="1" applyAlignment="1">
      <alignment vertical="center" wrapText="1"/>
    </xf>
    <xf numFmtId="0" fontId="21" fillId="0" borderId="21" xfId="0" applyFont="1" applyFill="1" applyBorder="1" applyAlignment="1">
      <alignment wrapText="1"/>
    </xf>
    <xf numFmtId="49" fontId="7" fillId="9" borderId="25" xfId="0" applyNumberFormat="1" applyFont="1" applyFill="1" applyBorder="1" applyAlignment="1">
      <alignment wrapText="1"/>
    </xf>
    <xf numFmtId="49" fontId="24" fillId="9" borderId="26" xfId="0" applyNumberFormat="1" applyFont="1" applyFill="1" applyBorder="1" applyAlignment="1">
      <alignment wrapText="1"/>
    </xf>
    <xf numFmtId="49" fontId="79" fillId="37" borderId="16" xfId="0" applyNumberFormat="1" applyFont="1" applyFill="1" applyBorder="1" applyAlignment="1">
      <alignment wrapText="1"/>
    </xf>
    <xf numFmtId="0" fontId="21" fillId="0" borderId="16" xfId="0" applyFont="1" applyBorder="1" applyAlignment="1">
      <alignment horizontal="left" wrapText="1" indent="1"/>
    </xf>
    <xf numFmtId="0" fontId="21" fillId="0" borderId="20" xfId="0" applyFont="1" applyFill="1" applyBorder="1" applyAlignment="1">
      <alignment wrapText="1"/>
    </xf>
    <xf numFmtId="0" fontId="80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/>
    </xf>
    <xf numFmtId="0" fontId="80" fillId="0" borderId="2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49" fontId="24" fillId="32" borderId="27" xfId="0" applyNumberFormat="1" applyFont="1" applyFill="1" applyBorder="1" applyAlignment="1">
      <alignment wrapText="1"/>
    </xf>
    <xf numFmtId="0" fontId="0" fillId="32" borderId="16" xfId="0" applyFill="1" applyBorder="1" applyAlignment="1">
      <alignment/>
    </xf>
    <xf numFmtId="0" fontId="0" fillId="0" borderId="16" xfId="0" applyFill="1" applyBorder="1" applyAlignment="1">
      <alignment/>
    </xf>
    <xf numFmtId="0" fontId="80" fillId="0" borderId="21" xfId="0" applyFont="1" applyFill="1" applyBorder="1" applyAlignment="1">
      <alignment wrapText="1"/>
    </xf>
    <xf numFmtId="0" fontId="81" fillId="0" borderId="0" xfId="0" applyFont="1" applyAlignment="1">
      <alignment/>
    </xf>
    <xf numFmtId="0" fontId="0" fillId="32" borderId="16" xfId="0" applyFill="1" applyBorder="1" applyAlignment="1">
      <alignment wrapText="1"/>
    </xf>
    <xf numFmtId="0" fontId="28" fillId="0" borderId="0" xfId="0" applyFont="1" applyAlignment="1">
      <alignment/>
    </xf>
    <xf numFmtId="0" fontId="29" fillId="9" borderId="21" xfId="0" applyFont="1" applyFill="1" applyBorder="1" applyAlignment="1">
      <alignment horizontal="center" wrapText="1"/>
    </xf>
    <xf numFmtId="0" fontId="29" fillId="9" borderId="28" xfId="0" applyFont="1" applyFill="1" applyBorder="1" applyAlignment="1">
      <alignment horizontal="center" wrapText="1"/>
    </xf>
    <xf numFmtId="0" fontId="29" fillId="9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6" fillId="33" borderId="16" xfId="0" applyFont="1" applyFill="1" applyBorder="1" applyAlignment="1">
      <alignment horizontal="left" wrapText="1" indent="1"/>
    </xf>
    <xf numFmtId="0" fontId="21" fillId="0" borderId="2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32" borderId="26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right" wrapText="1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  <xf numFmtId="40" fontId="52" fillId="9" borderId="26" xfId="0" applyNumberFormat="1" applyFont="1" applyFill="1" applyBorder="1" applyAlignment="1">
      <alignment/>
    </xf>
    <xf numFmtId="40" fontId="52" fillId="0" borderId="16" xfId="0" applyNumberFormat="1" applyFont="1" applyBorder="1" applyAlignment="1">
      <alignment/>
    </xf>
    <xf numFmtId="40" fontId="53" fillId="0" borderId="16" xfId="0" applyNumberFormat="1" applyFont="1" applyBorder="1" applyAlignment="1">
      <alignment/>
    </xf>
    <xf numFmtId="40" fontId="52" fillId="0" borderId="27" xfId="0" applyNumberFormat="1" applyFont="1" applyBorder="1" applyAlignment="1">
      <alignment/>
    </xf>
    <xf numFmtId="40" fontId="53" fillId="0" borderId="27" xfId="0" applyNumberFormat="1" applyFont="1" applyBorder="1" applyAlignment="1">
      <alignment/>
    </xf>
    <xf numFmtId="40" fontId="82" fillId="0" borderId="16" xfId="0" applyNumberFormat="1" applyFont="1" applyBorder="1" applyAlignment="1">
      <alignment/>
    </xf>
    <xf numFmtId="40" fontId="52" fillId="0" borderId="23" xfId="0" applyNumberFormat="1" applyFont="1" applyBorder="1" applyAlignment="1">
      <alignment/>
    </xf>
    <xf numFmtId="40" fontId="82" fillId="0" borderId="23" xfId="0" applyNumberFormat="1" applyFont="1" applyBorder="1" applyAlignment="1">
      <alignment/>
    </xf>
    <xf numFmtId="40" fontId="52" fillId="9" borderId="16" xfId="0" applyNumberFormat="1" applyFont="1" applyFill="1" applyBorder="1" applyAlignment="1">
      <alignment/>
    </xf>
    <xf numFmtId="40" fontId="54" fillId="0" borderId="16" xfId="0" applyNumberFormat="1" applyFont="1" applyBorder="1" applyAlignment="1">
      <alignment/>
    </xf>
    <xf numFmtId="43" fontId="53" fillId="0" borderId="16" xfId="33" applyFont="1" applyBorder="1" applyAlignment="1">
      <alignment horizontal="right"/>
    </xf>
    <xf numFmtId="2" fontId="53" fillId="0" borderId="16" xfId="0" applyNumberFormat="1" applyFont="1" applyBorder="1" applyAlignment="1">
      <alignment/>
    </xf>
    <xf numFmtId="0" fontId="55" fillId="0" borderId="16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16" xfId="0" applyFont="1" applyBorder="1" applyAlignment="1">
      <alignment/>
    </xf>
    <xf numFmtId="4" fontId="56" fillId="34" borderId="16" xfId="0" applyNumberFormat="1" applyFont="1" applyFill="1" applyBorder="1" applyAlignment="1">
      <alignment horizontal="right" wrapText="1"/>
    </xf>
    <xf numFmtId="181" fontId="56" fillId="34" borderId="16" xfId="0" applyNumberFormat="1" applyFont="1" applyFill="1" applyBorder="1" applyAlignment="1">
      <alignment horizontal="right" wrapText="1"/>
    </xf>
    <xf numFmtId="182" fontId="56" fillId="34" borderId="16" xfId="0" applyNumberFormat="1" applyFont="1" applyFill="1" applyBorder="1" applyAlignment="1">
      <alignment horizontal="right" wrapText="1"/>
    </xf>
    <xf numFmtId="4" fontId="56" fillId="33" borderId="16" xfId="0" applyNumberFormat="1" applyFont="1" applyFill="1" applyBorder="1" applyAlignment="1">
      <alignment horizontal="right" wrapText="1"/>
    </xf>
    <xf numFmtId="43" fontId="56" fillId="33" borderId="16" xfId="33" applyFont="1" applyFill="1" applyBorder="1" applyAlignment="1">
      <alignment horizontal="right" wrapText="1"/>
    </xf>
    <xf numFmtId="4" fontId="56" fillId="38" borderId="16" xfId="0" applyNumberFormat="1" applyFont="1" applyFill="1" applyBorder="1" applyAlignment="1">
      <alignment horizontal="right" wrapText="1"/>
    </xf>
    <xf numFmtId="182" fontId="56" fillId="38" borderId="16" xfId="0" applyNumberFormat="1" applyFont="1" applyFill="1" applyBorder="1" applyAlignment="1">
      <alignment horizontal="right" wrapText="1"/>
    </xf>
    <xf numFmtId="40" fontId="56" fillId="38" borderId="16" xfId="0" applyNumberFormat="1" applyFont="1" applyFill="1" applyBorder="1" applyAlignment="1">
      <alignment horizontal="right" wrapText="1"/>
    </xf>
    <xf numFmtId="179" fontId="56" fillId="38" borderId="16" xfId="0" applyNumberFormat="1" applyFont="1" applyFill="1" applyBorder="1" applyAlignment="1">
      <alignment horizontal="right" wrapText="1"/>
    </xf>
    <xf numFmtId="4" fontId="56" fillId="33" borderId="30" xfId="0" applyNumberFormat="1" applyFont="1" applyFill="1" applyBorder="1" applyAlignment="1">
      <alignment wrapText="1"/>
    </xf>
    <xf numFmtId="179" fontId="57" fillId="33" borderId="30" xfId="0" applyNumberFormat="1" applyFont="1" applyFill="1" applyBorder="1" applyAlignment="1">
      <alignment wrapText="1"/>
    </xf>
    <xf numFmtId="4" fontId="57" fillId="33" borderId="16" xfId="0" applyNumberFormat="1" applyFont="1" applyFill="1" applyBorder="1" applyAlignment="1">
      <alignment wrapText="1"/>
    </xf>
    <xf numFmtId="4" fontId="57" fillId="33" borderId="27" xfId="0" applyNumberFormat="1" applyFont="1" applyFill="1" applyBorder="1" applyAlignment="1">
      <alignment wrapText="1"/>
    </xf>
    <xf numFmtId="40" fontId="57" fillId="33" borderId="27" xfId="0" applyNumberFormat="1" applyFont="1" applyFill="1" applyBorder="1" applyAlignment="1">
      <alignment wrapText="1"/>
    </xf>
    <xf numFmtId="179" fontId="57" fillId="33" borderId="27" xfId="0" applyNumberFormat="1" applyFont="1" applyFill="1" applyBorder="1" applyAlignment="1">
      <alignment wrapText="1"/>
    </xf>
    <xf numFmtId="179" fontId="57" fillId="33" borderId="16" xfId="0" applyNumberFormat="1" applyFont="1" applyFill="1" applyBorder="1" applyAlignment="1">
      <alignment horizontal="right" wrapText="1"/>
    </xf>
    <xf numFmtId="179" fontId="58" fillId="33" borderId="30" xfId="0" applyNumberFormat="1" applyFont="1" applyFill="1" applyBorder="1" applyAlignment="1">
      <alignment wrapText="1"/>
    </xf>
    <xf numFmtId="4" fontId="56" fillId="36" borderId="16" xfId="0" applyNumberFormat="1" applyFont="1" applyFill="1" applyBorder="1" applyAlignment="1">
      <alignment horizontal="right" wrapText="1"/>
    </xf>
    <xf numFmtId="179" fontId="57" fillId="36" borderId="30" xfId="0" applyNumberFormat="1" applyFont="1" applyFill="1" applyBorder="1" applyAlignment="1">
      <alignment wrapText="1"/>
    </xf>
    <xf numFmtId="4" fontId="83" fillId="36" borderId="30" xfId="0" applyNumberFormat="1" applyFont="1" applyFill="1" applyBorder="1" applyAlignment="1">
      <alignment wrapText="1"/>
    </xf>
    <xf numFmtId="4" fontId="83" fillId="34" borderId="16" xfId="0" applyNumberFormat="1" applyFont="1" applyFill="1" applyBorder="1" applyAlignment="1">
      <alignment horizontal="right" wrapText="1"/>
    </xf>
    <xf numFmtId="179" fontId="83" fillId="33" borderId="30" xfId="0" applyNumberFormat="1" applyFont="1" applyFill="1" applyBorder="1" applyAlignment="1">
      <alignment wrapText="1"/>
    </xf>
    <xf numFmtId="182" fontId="84" fillId="38" borderId="16" xfId="0" applyNumberFormat="1" applyFont="1" applyFill="1" applyBorder="1" applyAlignment="1">
      <alignment horizontal="right" wrapText="1"/>
    </xf>
    <xf numFmtId="4" fontId="56" fillId="0" borderId="16" xfId="0" applyNumberFormat="1" applyFont="1" applyFill="1" applyBorder="1" applyAlignment="1">
      <alignment horizontal="right" wrapText="1"/>
    </xf>
    <xf numFmtId="4" fontId="57" fillId="33" borderId="30" xfId="0" applyNumberFormat="1" applyFont="1" applyFill="1" applyBorder="1" applyAlignment="1">
      <alignment wrapText="1"/>
    </xf>
    <xf numFmtId="182" fontId="55" fillId="38" borderId="16" xfId="0" applyNumberFormat="1" applyFont="1" applyFill="1" applyBorder="1" applyAlignment="1">
      <alignment horizontal="right" wrapText="1"/>
    </xf>
    <xf numFmtId="4" fontId="84" fillId="36" borderId="16" xfId="0" applyNumberFormat="1" applyFont="1" applyFill="1" applyBorder="1" applyAlignment="1">
      <alignment horizontal="right" wrapText="1"/>
    </xf>
    <xf numFmtId="4" fontId="58" fillId="35" borderId="16" xfId="0" applyNumberFormat="1" applyFont="1" applyFill="1" applyBorder="1" applyAlignment="1">
      <alignment horizontal="right" wrapText="1"/>
    </xf>
    <xf numFmtId="4" fontId="83" fillId="35" borderId="16" xfId="0" applyNumberFormat="1" applyFont="1" applyFill="1" applyBorder="1" applyAlignment="1">
      <alignment horizontal="right" wrapText="1"/>
    </xf>
    <xf numFmtId="0" fontId="59" fillId="33" borderId="0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tabSelected="1" zoomScale="75" zoomScaleNormal="75" zoomScalePageLayoutView="0" workbookViewId="0" topLeftCell="C1">
      <selection activeCell="D7" sqref="D7"/>
    </sheetView>
  </sheetViews>
  <sheetFormatPr defaultColWidth="9.00390625" defaultRowHeight="16.5"/>
  <cols>
    <col min="1" max="1" width="26.25390625" style="0" hidden="1" customWidth="1"/>
    <col min="2" max="2" width="29.25390625" style="12" hidden="1" customWidth="1"/>
    <col min="3" max="3" width="30.125" style="13" customWidth="1"/>
    <col min="4" max="4" width="27.25390625" style="0" customWidth="1"/>
    <col min="5" max="5" width="10.125" style="0" customWidth="1"/>
    <col min="6" max="6" width="27.25390625" style="0" customWidth="1"/>
    <col min="7" max="7" width="11.625" style="0" customWidth="1"/>
    <col min="8" max="8" width="25.625" style="0" hidden="1" customWidth="1"/>
    <col min="9" max="9" width="11.625" style="12" hidden="1" customWidth="1"/>
    <col min="10" max="10" width="27.625" style="13" customWidth="1"/>
    <col min="11" max="11" width="27.00390625" style="0" customWidth="1"/>
    <col min="12" max="12" width="10.625" style="0" customWidth="1"/>
    <col min="13" max="13" width="26.125" style="0" customWidth="1"/>
    <col min="14" max="14" width="10.00390625" style="0" bestFit="1" customWidth="1"/>
  </cols>
  <sheetData>
    <row r="1" spans="1:14" ht="29.25" customHeight="1">
      <c r="A1" s="2"/>
      <c r="B1" s="9"/>
      <c r="C1" s="84" t="s">
        <v>40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7.75" customHeight="1">
      <c r="A2" s="1"/>
      <c r="B2" s="10"/>
      <c r="C2" s="85" t="s">
        <v>162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1.75" customHeight="1">
      <c r="A3" s="86" t="s">
        <v>166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5.5" customHeight="1" thickBot="1">
      <c r="A4" s="3"/>
      <c r="B4" s="11"/>
      <c r="C4" s="8"/>
      <c r="D4" s="17"/>
      <c r="E4" s="17"/>
      <c r="F4" s="17"/>
      <c r="G4" s="17"/>
      <c r="H4" s="17"/>
      <c r="I4" s="17"/>
      <c r="J4" s="17"/>
      <c r="K4" s="18"/>
      <c r="L4" s="18"/>
      <c r="M4" s="87" t="s">
        <v>35</v>
      </c>
      <c r="N4" s="87"/>
    </row>
    <row r="5" spans="1:14" ht="27" customHeight="1">
      <c r="A5" s="88" t="s">
        <v>0</v>
      </c>
      <c r="B5" s="90" t="s">
        <v>0</v>
      </c>
      <c r="C5" s="92" t="s">
        <v>36</v>
      </c>
      <c r="D5" s="75" t="s">
        <v>160</v>
      </c>
      <c r="E5" s="76"/>
      <c r="F5" s="75" t="s">
        <v>161</v>
      </c>
      <c r="G5" s="76"/>
      <c r="H5" s="77" t="s">
        <v>0</v>
      </c>
      <c r="I5" s="79" t="s">
        <v>0</v>
      </c>
      <c r="J5" s="81" t="s">
        <v>36</v>
      </c>
      <c r="K5" s="75" t="s">
        <v>160</v>
      </c>
      <c r="L5" s="76"/>
      <c r="M5" s="75" t="s">
        <v>161</v>
      </c>
      <c r="N5" s="83"/>
    </row>
    <row r="6" spans="1:14" ht="24.75" customHeight="1" thickBot="1">
      <c r="A6" s="89"/>
      <c r="B6" s="91"/>
      <c r="C6" s="93"/>
      <c r="D6" s="37" t="s">
        <v>56</v>
      </c>
      <c r="E6" s="37" t="s">
        <v>38</v>
      </c>
      <c r="F6" s="37" t="s">
        <v>37</v>
      </c>
      <c r="G6" s="37" t="s">
        <v>38</v>
      </c>
      <c r="H6" s="78"/>
      <c r="I6" s="80"/>
      <c r="J6" s="82"/>
      <c r="K6" s="37" t="s">
        <v>37</v>
      </c>
      <c r="L6" s="37" t="s">
        <v>38</v>
      </c>
      <c r="M6" s="37" t="s">
        <v>37</v>
      </c>
      <c r="N6" s="38" t="s">
        <v>38</v>
      </c>
    </row>
    <row r="7" spans="1:14" ht="39.75" customHeight="1">
      <c r="A7" s="5" t="s">
        <v>1</v>
      </c>
      <c r="B7" s="53" t="s">
        <v>1</v>
      </c>
      <c r="C7" s="72" t="s">
        <v>72</v>
      </c>
      <c r="D7" s="98">
        <f>D8+D14+D17+D25+D27</f>
        <v>8717391509</v>
      </c>
      <c r="E7" s="98">
        <v>100</v>
      </c>
      <c r="F7" s="98">
        <f>F8+F14+F17+F25+F27</f>
        <v>8076857390</v>
      </c>
      <c r="G7" s="98">
        <v>100</v>
      </c>
      <c r="H7" s="54" t="s">
        <v>2</v>
      </c>
      <c r="I7" s="54" t="s">
        <v>2</v>
      </c>
      <c r="J7" s="71" t="s">
        <v>151</v>
      </c>
      <c r="K7" s="98">
        <f>K8+K11</f>
        <v>4507498048</v>
      </c>
      <c r="L7" s="98">
        <f>K7/K$30*100</f>
        <v>51.706958937732395</v>
      </c>
      <c r="M7" s="98">
        <f>M8+M11</f>
        <v>3867267129</v>
      </c>
      <c r="N7" s="98">
        <f aca="true" t="shared" si="0" ref="N7:N13">M7/M$30*100</f>
        <v>47.88083956747935</v>
      </c>
    </row>
    <row r="8" spans="1:14" ht="39.75" customHeight="1">
      <c r="A8" s="4" t="s">
        <v>3</v>
      </c>
      <c r="B8" s="14" t="s">
        <v>3</v>
      </c>
      <c r="C8" s="39" t="s">
        <v>59</v>
      </c>
      <c r="D8" s="99">
        <f>SUM(D9:D13)</f>
        <v>669139804</v>
      </c>
      <c r="E8" s="99">
        <f aca="true" t="shared" si="1" ref="E8:E30">D8/D$7*100</f>
        <v>7.675917770919975</v>
      </c>
      <c r="F8" s="99">
        <f>SUM(F9:F13)</f>
        <v>692431020</v>
      </c>
      <c r="G8" s="99">
        <f aca="true" t="shared" si="2" ref="G8:G16">F8/F$7*100</f>
        <v>8.573025207270621</v>
      </c>
      <c r="H8" s="40" t="s">
        <v>4</v>
      </c>
      <c r="I8" s="41" t="s">
        <v>4</v>
      </c>
      <c r="J8" s="42" t="s">
        <v>69</v>
      </c>
      <c r="K8" s="99">
        <f>SUM(K9:K10)</f>
        <v>854289283</v>
      </c>
      <c r="L8" s="99">
        <f>K8/K$30*100</f>
        <v>9.799826956469898</v>
      </c>
      <c r="M8" s="99">
        <f>SUM(M9:M10)</f>
        <v>712030463</v>
      </c>
      <c r="N8" s="99">
        <f t="shared" si="0"/>
        <v>8.815686951233888</v>
      </c>
    </row>
    <row r="9" spans="1:14" ht="39.75" customHeight="1">
      <c r="A9" s="4" t="s">
        <v>5</v>
      </c>
      <c r="B9" s="14" t="s">
        <v>5</v>
      </c>
      <c r="C9" s="57" t="s">
        <v>60</v>
      </c>
      <c r="D9" s="100">
        <v>322402097</v>
      </c>
      <c r="E9" s="100">
        <f t="shared" si="1"/>
        <v>3.6983780832505455</v>
      </c>
      <c r="F9" s="100">
        <v>367355448</v>
      </c>
      <c r="G9" s="100">
        <f>F9/F$7*100</f>
        <v>4.5482472979506205</v>
      </c>
      <c r="H9" s="40" t="s">
        <v>6</v>
      </c>
      <c r="I9" s="41" t="s">
        <v>6</v>
      </c>
      <c r="J9" s="52" t="s">
        <v>70</v>
      </c>
      <c r="K9" s="100">
        <v>21094761</v>
      </c>
      <c r="L9" s="100">
        <f>K9/K$30*100</f>
        <v>0.24198478384527491</v>
      </c>
      <c r="M9" s="100">
        <v>17209805</v>
      </c>
      <c r="N9" s="100">
        <f t="shared" si="0"/>
        <v>0.21307550906256623</v>
      </c>
    </row>
    <row r="10" spans="1:14" ht="39.75" customHeight="1">
      <c r="A10" s="4"/>
      <c r="B10" s="14" t="s">
        <v>140</v>
      </c>
      <c r="C10" s="57" t="s">
        <v>110</v>
      </c>
      <c r="D10" s="100">
        <v>181081761</v>
      </c>
      <c r="E10" s="100">
        <f t="shared" si="1"/>
        <v>2.0772470848997404</v>
      </c>
      <c r="F10" s="100">
        <v>176215925</v>
      </c>
      <c r="G10" s="100">
        <f>F10/F$7*100</f>
        <v>2.181738719544236</v>
      </c>
      <c r="H10" s="40"/>
      <c r="I10" s="41" t="s">
        <v>8</v>
      </c>
      <c r="J10" s="52" t="s">
        <v>71</v>
      </c>
      <c r="K10" s="100">
        <v>833194522</v>
      </c>
      <c r="L10" s="100">
        <f>K10/K$30*100</f>
        <v>9.557842172624623</v>
      </c>
      <c r="M10" s="100">
        <v>694820658</v>
      </c>
      <c r="N10" s="100">
        <f t="shared" si="0"/>
        <v>8.602611442171321</v>
      </c>
    </row>
    <row r="11" spans="1:14" ht="39.75" customHeight="1">
      <c r="A11" s="4" t="s">
        <v>7</v>
      </c>
      <c r="B11" s="14" t="s">
        <v>141</v>
      </c>
      <c r="C11" s="57" t="s">
        <v>61</v>
      </c>
      <c r="D11" s="100">
        <v>110054604</v>
      </c>
      <c r="E11" s="100">
        <f t="shared" si="1"/>
        <v>1.2624717369453642</v>
      </c>
      <c r="F11" s="100">
        <v>121083975</v>
      </c>
      <c r="G11" s="100">
        <f>F11/F$7*100</f>
        <v>1.499147120635245</v>
      </c>
      <c r="H11" s="40" t="s">
        <v>8</v>
      </c>
      <c r="I11" s="41" t="s">
        <v>147</v>
      </c>
      <c r="J11" s="42" t="s">
        <v>144</v>
      </c>
      <c r="K11" s="99">
        <f>SUM(K12:K13)</f>
        <v>3653208765</v>
      </c>
      <c r="L11" s="99">
        <f>K11/K$30*100</f>
        <v>41.90713198126249</v>
      </c>
      <c r="M11" s="99">
        <f>SUM(M12:M13)</f>
        <v>3155236666</v>
      </c>
      <c r="N11" s="99">
        <f t="shared" si="0"/>
        <v>39.06515261624546</v>
      </c>
    </row>
    <row r="12" spans="1:14" ht="39.75" customHeight="1">
      <c r="A12" s="4" t="s">
        <v>9</v>
      </c>
      <c r="B12" s="14" t="s">
        <v>142</v>
      </c>
      <c r="C12" s="57" t="s">
        <v>143</v>
      </c>
      <c r="D12" s="100">
        <v>18415363</v>
      </c>
      <c r="E12" s="100">
        <f t="shared" si="1"/>
        <v>0.21124854815787072</v>
      </c>
      <c r="F12" s="100">
        <v>16923162</v>
      </c>
      <c r="G12" s="100">
        <f>F12/F$7*100</f>
        <v>0.20952656686686902</v>
      </c>
      <c r="H12" s="40" t="s">
        <v>10</v>
      </c>
      <c r="I12" s="41" t="s">
        <v>146</v>
      </c>
      <c r="J12" s="52" t="s">
        <v>145</v>
      </c>
      <c r="K12" s="100">
        <v>595019854</v>
      </c>
      <c r="L12" s="100">
        <f aca="true" t="shared" si="3" ref="L12:L22">K12/K$30*100</f>
        <v>6.825664000357105</v>
      </c>
      <c r="M12" s="100">
        <v>135762077</v>
      </c>
      <c r="N12" s="100">
        <f t="shared" si="0"/>
        <v>1.680877480492447</v>
      </c>
    </row>
    <row r="13" spans="1:14" ht="39.75" customHeight="1">
      <c r="A13" s="4"/>
      <c r="B13" s="14" t="s">
        <v>114</v>
      </c>
      <c r="C13" s="56" t="s">
        <v>111</v>
      </c>
      <c r="D13" s="100">
        <v>37185979</v>
      </c>
      <c r="E13" s="100">
        <f t="shared" si="1"/>
        <v>0.4265723176664544</v>
      </c>
      <c r="F13" s="100">
        <v>10852510</v>
      </c>
      <c r="G13" s="100">
        <f>F13/F$7*100</f>
        <v>0.13436550227365102</v>
      </c>
      <c r="H13" s="40"/>
      <c r="I13" s="51" t="s">
        <v>137</v>
      </c>
      <c r="J13" s="52" t="s">
        <v>119</v>
      </c>
      <c r="K13" s="100">
        <v>3058188911</v>
      </c>
      <c r="L13" s="100">
        <f t="shared" si="3"/>
        <v>35.08146798090539</v>
      </c>
      <c r="M13" s="100">
        <v>3019474589</v>
      </c>
      <c r="N13" s="100">
        <f t="shared" si="0"/>
        <v>37.384275135753015</v>
      </c>
    </row>
    <row r="14" spans="1:14" ht="39" customHeight="1">
      <c r="A14" s="4" t="s">
        <v>12</v>
      </c>
      <c r="B14" s="14" t="s">
        <v>12</v>
      </c>
      <c r="C14" s="39" t="s">
        <v>62</v>
      </c>
      <c r="D14" s="101">
        <f>SUM(D15:D16)</f>
        <v>1747094048</v>
      </c>
      <c r="E14" s="99">
        <f t="shared" si="1"/>
        <v>20.041477386856688</v>
      </c>
      <c r="F14" s="101">
        <f>SUM(F15:F16)</f>
        <v>1745086156</v>
      </c>
      <c r="G14" s="99">
        <f t="shared" si="2"/>
        <v>21.606004312526313</v>
      </c>
      <c r="H14" s="40" t="s">
        <v>11</v>
      </c>
      <c r="I14" s="55" t="s">
        <v>120</v>
      </c>
      <c r="J14" s="70" t="s">
        <v>124</v>
      </c>
      <c r="K14" s="106">
        <f>K15+K17+K19+K21</f>
        <v>4209893461</v>
      </c>
      <c r="L14" s="106">
        <f t="shared" si="3"/>
        <v>48.29304106226761</v>
      </c>
      <c r="M14" s="106">
        <f>M15+M17+M19+M21</f>
        <v>4209590261</v>
      </c>
      <c r="N14" s="106">
        <f aca="true" t="shared" si="4" ref="N14:N22">M14/M$30*100</f>
        <v>52.11916043252065</v>
      </c>
    </row>
    <row r="15" spans="1:14" ht="39" customHeight="1">
      <c r="A15" s="4"/>
      <c r="B15" s="14" t="s">
        <v>113</v>
      </c>
      <c r="C15" s="57" t="s">
        <v>112</v>
      </c>
      <c r="D15" s="102">
        <v>1563117914</v>
      </c>
      <c r="E15" s="100">
        <f t="shared" si="1"/>
        <v>17.93102801894589</v>
      </c>
      <c r="F15" s="102">
        <v>1559886436</v>
      </c>
      <c r="G15" s="100">
        <f t="shared" si="2"/>
        <v>19.313036750299737</v>
      </c>
      <c r="H15" s="40"/>
      <c r="I15" s="41" t="s">
        <v>134</v>
      </c>
      <c r="J15" s="42" t="s">
        <v>123</v>
      </c>
      <c r="K15" s="99">
        <f>K16</f>
        <v>4147408446</v>
      </c>
      <c r="L15" s="99">
        <f t="shared" si="3"/>
        <v>47.57625537086567</v>
      </c>
      <c r="M15" s="99">
        <f>M16</f>
        <v>4050338130.3</v>
      </c>
      <c r="N15" s="99">
        <f t="shared" si="4"/>
        <v>50.147451350506024</v>
      </c>
    </row>
    <row r="16" spans="1:15" ht="39.75" customHeight="1">
      <c r="A16" s="4"/>
      <c r="B16" s="14" t="s">
        <v>13</v>
      </c>
      <c r="C16" s="57" t="s">
        <v>63</v>
      </c>
      <c r="D16" s="100">
        <v>183976134</v>
      </c>
      <c r="E16" s="100">
        <f t="shared" si="1"/>
        <v>2.110449367910797</v>
      </c>
      <c r="F16" s="100">
        <v>185199720</v>
      </c>
      <c r="G16" s="100">
        <f t="shared" si="2"/>
        <v>2.2929675622265755</v>
      </c>
      <c r="H16" s="40" t="s">
        <v>14</v>
      </c>
      <c r="I16" s="41" t="s">
        <v>135</v>
      </c>
      <c r="J16" s="62" t="s">
        <v>138</v>
      </c>
      <c r="K16" s="100">
        <v>4147408446</v>
      </c>
      <c r="L16" s="100">
        <f t="shared" si="3"/>
        <v>47.57625537086567</v>
      </c>
      <c r="M16" s="100">
        <v>4050338130.3</v>
      </c>
      <c r="N16" s="100">
        <f t="shared" si="4"/>
        <v>50.147451350506024</v>
      </c>
      <c r="O16" s="73"/>
    </row>
    <row r="17" spans="1:14" ht="39.75" customHeight="1">
      <c r="A17" s="4"/>
      <c r="B17" s="14" t="s">
        <v>116</v>
      </c>
      <c r="C17" s="58" t="s">
        <v>115</v>
      </c>
      <c r="D17" s="99">
        <f>SUM(D18:D24)</f>
        <v>3149241462</v>
      </c>
      <c r="E17" s="99">
        <f t="shared" si="1"/>
        <v>36.12596106012519</v>
      </c>
      <c r="F17" s="99">
        <f>SUM(F18:F24)</f>
        <v>2501929651</v>
      </c>
      <c r="G17" s="99">
        <f aca="true" t="shared" si="5" ref="G17:G30">F17/F$7*100</f>
        <v>30.976523791266295</v>
      </c>
      <c r="H17" s="40" t="s">
        <v>15</v>
      </c>
      <c r="I17" s="41" t="s">
        <v>158</v>
      </c>
      <c r="J17" s="42" t="s">
        <v>121</v>
      </c>
      <c r="K17" s="99">
        <f>K18</f>
        <v>202127972</v>
      </c>
      <c r="L17" s="99">
        <f t="shared" si="3"/>
        <v>2.318674936089761</v>
      </c>
      <c r="M17" s="99">
        <f>M18</f>
        <v>263093943.7</v>
      </c>
      <c r="N17" s="99">
        <f t="shared" si="4"/>
        <v>3.2573800798530623</v>
      </c>
    </row>
    <row r="18" spans="1:14" ht="39.75" customHeight="1">
      <c r="A18" s="4" t="s">
        <v>17</v>
      </c>
      <c r="B18" s="14" t="s">
        <v>127</v>
      </c>
      <c r="C18" s="57" t="s">
        <v>131</v>
      </c>
      <c r="D18" s="100">
        <v>69731500</v>
      </c>
      <c r="E18" s="100">
        <f t="shared" si="1"/>
        <v>0.7999124500489381</v>
      </c>
      <c r="F18" s="100">
        <v>69731500</v>
      </c>
      <c r="G18" s="100">
        <f t="shared" si="5"/>
        <v>0.8633494022852866</v>
      </c>
      <c r="H18" s="40" t="s">
        <v>16</v>
      </c>
      <c r="I18" s="41" t="s">
        <v>157</v>
      </c>
      <c r="J18" s="52" t="s">
        <v>159</v>
      </c>
      <c r="K18" s="100">
        <v>202127972</v>
      </c>
      <c r="L18" s="100">
        <f t="shared" si="3"/>
        <v>2.318674936089761</v>
      </c>
      <c r="M18" s="100">
        <v>263093943.7</v>
      </c>
      <c r="N18" s="100">
        <f t="shared" si="4"/>
        <v>3.2573800798530623</v>
      </c>
    </row>
    <row r="19" spans="1:14" ht="39.75" customHeight="1">
      <c r="A19" s="4"/>
      <c r="B19" s="14" t="s">
        <v>128</v>
      </c>
      <c r="C19" s="57" t="s">
        <v>132</v>
      </c>
      <c r="D19" s="100">
        <v>20754734</v>
      </c>
      <c r="E19" s="100">
        <f t="shared" si="1"/>
        <v>0.2380842248346013</v>
      </c>
      <c r="F19" s="100">
        <v>28223374</v>
      </c>
      <c r="G19" s="100">
        <f t="shared" si="5"/>
        <v>0.3494350913629292</v>
      </c>
      <c r="H19" s="40"/>
      <c r="I19" s="41" t="s">
        <v>155</v>
      </c>
      <c r="J19" s="42" t="s">
        <v>154</v>
      </c>
      <c r="K19" s="99">
        <f>K20</f>
        <v>-145607228</v>
      </c>
      <c r="L19" s="99">
        <f t="shared" si="3"/>
        <v>-1.670307314403309</v>
      </c>
      <c r="M19" s="99">
        <f>M20</f>
        <v>-109122236</v>
      </c>
      <c r="N19" s="99">
        <f t="shared" si="4"/>
        <v>-1.3510481952436701</v>
      </c>
    </row>
    <row r="20" spans="1:14" ht="39.75" customHeight="1">
      <c r="A20" s="4" t="s">
        <v>18</v>
      </c>
      <c r="B20" s="14" t="s">
        <v>129</v>
      </c>
      <c r="C20" s="57" t="s">
        <v>64</v>
      </c>
      <c r="D20" s="100">
        <v>1284509949</v>
      </c>
      <c r="E20" s="100">
        <f t="shared" si="1"/>
        <v>14.735026500460002</v>
      </c>
      <c r="F20" s="100">
        <v>1306376435</v>
      </c>
      <c r="G20" s="100">
        <f t="shared" si="5"/>
        <v>16.17431597365371</v>
      </c>
      <c r="H20" s="40"/>
      <c r="I20" s="41" t="s">
        <v>136</v>
      </c>
      <c r="J20" s="52" t="s">
        <v>156</v>
      </c>
      <c r="K20" s="107">
        <v>-145607228</v>
      </c>
      <c r="L20" s="107">
        <f t="shared" si="3"/>
        <v>-1.670307314403309</v>
      </c>
      <c r="M20" s="107">
        <v>-109122236</v>
      </c>
      <c r="N20" s="107">
        <f t="shared" si="4"/>
        <v>-1.3510481952436701</v>
      </c>
    </row>
    <row r="21" spans="1:14" ht="39.75" customHeight="1">
      <c r="A21" s="4" t="s">
        <v>21</v>
      </c>
      <c r="B21" s="14" t="s">
        <v>21</v>
      </c>
      <c r="C21" s="57" t="s">
        <v>65</v>
      </c>
      <c r="D21" s="100">
        <v>513990638</v>
      </c>
      <c r="E21" s="100">
        <f t="shared" si="1"/>
        <v>5.896151818687349</v>
      </c>
      <c r="F21" s="100">
        <v>449418128</v>
      </c>
      <c r="G21" s="100">
        <f t="shared" si="5"/>
        <v>5.564269694255429</v>
      </c>
      <c r="H21" s="40" t="s">
        <v>19</v>
      </c>
      <c r="I21" s="41" t="s">
        <v>122</v>
      </c>
      <c r="J21" s="66" t="s">
        <v>153</v>
      </c>
      <c r="K21" s="99">
        <f>K22</f>
        <v>5964271</v>
      </c>
      <c r="L21" s="99">
        <f t="shared" si="3"/>
        <v>0.068418069715492</v>
      </c>
      <c r="M21" s="99">
        <f>M22</f>
        <v>5280423</v>
      </c>
      <c r="N21" s="99">
        <f t="shared" si="4"/>
        <v>0.06537719740523981</v>
      </c>
    </row>
    <row r="22" spans="1:14" ht="57" customHeight="1">
      <c r="A22" s="4" t="s">
        <v>24</v>
      </c>
      <c r="B22" s="14" t="s">
        <v>24</v>
      </c>
      <c r="C22" s="57" t="s">
        <v>66</v>
      </c>
      <c r="D22" s="100">
        <v>442804250</v>
      </c>
      <c r="E22" s="100">
        <f t="shared" si="1"/>
        <v>5.079549880750917</v>
      </c>
      <c r="F22" s="100">
        <v>57677060</v>
      </c>
      <c r="G22" s="100">
        <f t="shared" si="5"/>
        <v>0.7141027408928907</v>
      </c>
      <c r="H22" s="40" t="s">
        <v>20</v>
      </c>
      <c r="I22" s="41" t="s">
        <v>139</v>
      </c>
      <c r="J22" s="52" t="s">
        <v>152</v>
      </c>
      <c r="K22" s="108">
        <v>5964271</v>
      </c>
      <c r="L22" s="109">
        <f t="shared" si="3"/>
        <v>0.068418069715492</v>
      </c>
      <c r="M22" s="108">
        <v>5280423</v>
      </c>
      <c r="N22" s="109">
        <f t="shared" si="4"/>
        <v>0.06537719740523981</v>
      </c>
    </row>
    <row r="23" spans="1:14" ht="39.75" customHeight="1">
      <c r="A23" s="4" t="s">
        <v>27</v>
      </c>
      <c r="B23" s="14" t="s">
        <v>27</v>
      </c>
      <c r="C23" s="57" t="s">
        <v>67</v>
      </c>
      <c r="D23" s="100">
        <v>494514769</v>
      </c>
      <c r="E23" s="100">
        <f t="shared" si="1"/>
        <v>5.672737865328792</v>
      </c>
      <c r="F23" s="100">
        <v>431592041</v>
      </c>
      <c r="G23" s="100">
        <f t="shared" si="5"/>
        <v>5.343563965043587</v>
      </c>
      <c r="H23" s="40" t="s">
        <v>22</v>
      </c>
      <c r="I23" s="64"/>
      <c r="J23" s="67"/>
      <c r="K23" s="110"/>
      <c r="L23" s="110"/>
      <c r="M23" s="110"/>
      <c r="N23" s="110"/>
    </row>
    <row r="24" spans="1:14" ht="39.75" customHeight="1">
      <c r="A24" s="4" t="s">
        <v>29</v>
      </c>
      <c r="B24" s="14" t="s">
        <v>29</v>
      </c>
      <c r="C24" s="57" t="s">
        <v>68</v>
      </c>
      <c r="D24" s="100">
        <v>322935622</v>
      </c>
      <c r="E24" s="100">
        <f t="shared" si="1"/>
        <v>3.704498320014596</v>
      </c>
      <c r="F24" s="100">
        <v>158911113</v>
      </c>
      <c r="G24" s="100">
        <f t="shared" si="5"/>
        <v>1.967486923772465</v>
      </c>
      <c r="H24" s="40" t="s">
        <v>23</v>
      </c>
      <c r="I24" s="64"/>
      <c r="J24" s="65"/>
      <c r="K24" s="110"/>
      <c r="L24" s="110"/>
      <c r="M24" s="110"/>
      <c r="N24" s="110"/>
    </row>
    <row r="25" spans="1:14" ht="51" customHeight="1">
      <c r="A25" s="4" t="s">
        <v>30</v>
      </c>
      <c r="B25" s="14" t="s">
        <v>30</v>
      </c>
      <c r="C25" s="39" t="s">
        <v>73</v>
      </c>
      <c r="D25" s="99">
        <f>D26</f>
        <v>10244630</v>
      </c>
      <c r="E25" s="99">
        <f t="shared" si="1"/>
        <v>0.11751944362511711</v>
      </c>
      <c r="F25" s="99">
        <f>F26</f>
        <v>13392172</v>
      </c>
      <c r="G25" s="99">
        <f t="shared" si="5"/>
        <v>0.1658091922804149</v>
      </c>
      <c r="H25" s="40" t="s">
        <v>25</v>
      </c>
      <c r="I25" s="68"/>
      <c r="J25" s="65"/>
      <c r="K25" s="110"/>
      <c r="L25" s="110"/>
      <c r="M25" s="110"/>
      <c r="N25" s="110"/>
    </row>
    <row r="26" spans="1:14" ht="39.75" customHeight="1">
      <c r="A26" s="4" t="s">
        <v>31</v>
      </c>
      <c r="B26" s="14" t="s">
        <v>31</v>
      </c>
      <c r="C26" s="59" t="s">
        <v>125</v>
      </c>
      <c r="D26" s="100">
        <v>10244630</v>
      </c>
      <c r="E26" s="100">
        <f t="shared" si="1"/>
        <v>0.11751944362511711</v>
      </c>
      <c r="F26" s="100">
        <v>13392172</v>
      </c>
      <c r="G26" s="100">
        <f t="shared" si="5"/>
        <v>0.1658091922804149</v>
      </c>
      <c r="H26" s="40" t="s">
        <v>26</v>
      </c>
      <c r="I26" s="64"/>
      <c r="J26" s="69"/>
      <c r="K26" s="110"/>
      <c r="L26" s="110"/>
      <c r="M26" s="110"/>
      <c r="N26" s="110"/>
    </row>
    <row r="27" spans="1:14" ht="39.75" customHeight="1">
      <c r="A27" s="4"/>
      <c r="B27" s="14" t="s">
        <v>118</v>
      </c>
      <c r="C27" s="60" t="s">
        <v>117</v>
      </c>
      <c r="D27" s="99">
        <f>SUM(D28:D29)</f>
        <v>3141671565</v>
      </c>
      <c r="E27" s="103">
        <f t="shared" si="1"/>
        <v>36.03912433847303</v>
      </c>
      <c r="F27" s="99">
        <f>SUM(F28:F29)</f>
        <v>3124018391</v>
      </c>
      <c r="G27" s="103">
        <f t="shared" si="5"/>
        <v>38.67863749665636</v>
      </c>
      <c r="H27" s="40" t="s">
        <v>28</v>
      </c>
      <c r="I27" s="64"/>
      <c r="J27" s="65"/>
      <c r="K27" s="110"/>
      <c r="L27" s="110"/>
      <c r="M27" s="110"/>
      <c r="N27" s="110"/>
    </row>
    <row r="28" spans="1:14" ht="39.75" customHeight="1">
      <c r="A28" s="4"/>
      <c r="B28" s="14" t="s">
        <v>130</v>
      </c>
      <c r="C28" s="61" t="s">
        <v>126</v>
      </c>
      <c r="D28" s="100">
        <v>121041017</v>
      </c>
      <c r="E28" s="100">
        <f t="shared" si="1"/>
        <v>1.3885004117921622</v>
      </c>
      <c r="F28" s="100">
        <v>138452339</v>
      </c>
      <c r="G28" s="100">
        <f t="shared" si="5"/>
        <v>1.7141857570918435</v>
      </c>
      <c r="H28" s="40"/>
      <c r="I28" s="63"/>
      <c r="J28" s="43"/>
      <c r="K28" s="111"/>
      <c r="L28" s="111"/>
      <c r="M28" s="111"/>
      <c r="N28" s="111"/>
    </row>
    <row r="29" spans="1:14" ht="39.75" customHeight="1">
      <c r="A29" s="4" t="s">
        <v>32</v>
      </c>
      <c r="B29" s="14" t="s">
        <v>32</v>
      </c>
      <c r="C29" s="61" t="s">
        <v>133</v>
      </c>
      <c r="D29" s="100">
        <v>3020630548</v>
      </c>
      <c r="E29" s="100">
        <f t="shared" si="1"/>
        <v>34.650623926680865</v>
      </c>
      <c r="F29" s="100">
        <v>2985566052</v>
      </c>
      <c r="G29" s="100">
        <f t="shared" si="5"/>
        <v>36.96445173956452</v>
      </c>
      <c r="H29" s="40"/>
      <c r="I29" s="41"/>
      <c r="J29" s="43"/>
      <c r="K29" s="112"/>
      <c r="L29" s="112"/>
      <c r="M29" s="112"/>
      <c r="N29" s="112"/>
    </row>
    <row r="30" spans="1:18" ht="39.75" customHeight="1" thickBot="1">
      <c r="A30" s="6" t="s">
        <v>33</v>
      </c>
      <c r="B30" s="15" t="s">
        <v>33</v>
      </c>
      <c r="C30" s="44" t="s">
        <v>39</v>
      </c>
      <c r="D30" s="104">
        <f>D7</f>
        <v>8717391509</v>
      </c>
      <c r="E30" s="104">
        <f t="shared" si="1"/>
        <v>100</v>
      </c>
      <c r="F30" s="104">
        <f>F7</f>
        <v>8076857390</v>
      </c>
      <c r="G30" s="105">
        <f t="shared" si="5"/>
        <v>100</v>
      </c>
      <c r="H30" s="45" t="s">
        <v>33</v>
      </c>
      <c r="I30" s="46" t="s">
        <v>33</v>
      </c>
      <c r="J30" s="47" t="s">
        <v>39</v>
      </c>
      <c r="K30" s="104">
        <f>K7+K14</f>
        <v>8717391509</v>
      </c>
      <c r="L30" s="104">
        <v>100</v>
      </c>
      <c r="M30" s="104">
        <f>M7+M14</f>
        <v>8076857390</v>
      </c>
      <c r="N30" s="104">
        <v>100</v>
      </c>
      <c r="O30" s="35"/>
      <c r="P30" s="36"/>
      <c r="R30" s="36"/>
    </row>
    <row r="31" spans="1:7" ht="26.25" customHeight="1">
      <c r="A31" s="7" t="s">
        <v>34</v>
      </c>
      <c r="D31" s="16"/>
      <c r="E31" s="16"/>
      <c r="F31" s="16"/>
      <c r="G31" s="16"/>
    </row>
    <row r="32" spans="3:12" ht="16.5">
      <c r="C32" s="27" t="s">
        <v>47</v>
      </c>
      <c r="D32" s="28"/>
      <c r="E32" s="28"/>
      <c r="F32" s="31" t="s">
        <v>45</v>
      </c>
      <c r="G32" s="32" t="s">
        <v>48</v>
      </c>
      <c r="J32" s="30"/>
      <c r="K32" s="28"/>
      <c r="L32" t="s">
        <v>46</v>
      </c>
    </row>
    <row r="33" ht="16.5">
      <c r="G33" s="32"/>
    </row>
    <row r="34" spans="3:12" ht="16.5">
      <c r="C34" s="29" t="s">
        <v>44</v>
      </c>
      <c r="D34" s="28"/>
      <c r="E34" s="28"/>
      <c r="F34" s="31" t="s">
        <v>45</v>
      </c>
      <c r="G34" s="32" t="s">
        <v>49</v>
      </c>
      <c r="J34" s="30"/>
      <c r="K34" s="28"/>
      <c r="L34" t="s">
        <v>46</v>
      </c>
    </row>
  </sheetData>
  <sheetProtection/>
  <mergeCells count="14">
    <mergeCell ref="C1:N1"/>
    <mergeCell ref="C2:N2"/>
    <mergeCell ref="A3:N3"/>
    <mergeCell ref="M4:N4"/>
    <mergeCell ref="A5:A6"/>
    <mergeCell ref="B5:B6"/>
    <mergeCell ref="C5:C6"/>
    <mergeCell ref="D5:E5"/>
    <mergeCell ref="F5:G5"/>
    <mergeCell ref="H5:H6"/>
    <mergeCell ref="I5:I6"/>
    <mergeCell ref="J5:J6"/>
    <mergeCell ref="K5:L5"/>
    <mergeCell ref="M5:N5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7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6.5">
      <c r="A1" s="94" t="s">
        <v>57</v>
      </c>
      <c r="B1" s="94"/>
      <c r="C1" s="94"/>
      <c r="D1" s="94"/>
      <c r="E1" s="94"/>
      <c r="F1" s="94"/>
      <c r="G1" s="94"/>
    </row>
    <row r="2" spans="1:7" ht="16.5">
      <c r="A2" s="94" t="s">
        <v>58</v>
      </c>
      <c r="B2" s="94"/>
      <c r="C2" s="94"/>
      <c r="D2" s="94"/>
      <c r="E2" s="94"/>
      <c r="F2" s="94"/>
      <c r="G2" s="94"/>
    </row>
    <row r="3" spans="1:7" ht="16.5">
      <c r="A3" s="142" t="s">
        <v>167</v>
      </c>
      <c r="B3" s="142"/>
      <c r="C3" s="142"/>
      <c r="D3" s="142"/>
      <c r="E3" s="142"/>
      <c r="F3" s="142"/>
      <c r="G3" s="142"/>
    </row>
    <row r="4" spans="1:7" ht="11.25" customHeight="1">
      <c r="A4" s="95" t="s">
        <v>35</v>
      </c>
      <c r="B4" s="95"/>
      <c r="C4" s="95"/>
      <c r="D4" s="95"/>
      <c r="E4" s="95"/>
      <c r="F4" s="95"/>
      <c r="G4" s="95"/>
    </row>
    <row r="5" spans="1:7" ht="25.5" customHeight="1">
      <c r="A5" s="96" t="s">
        <v>41</v>
      </c>
      <c r="B5" s="97" t="s">
        <v>148</v>
      </c>
      <c r="C5" s="97"/>
      <c r="D5" s="97" t="s">
        <v>149</v>
      </c>
      <c r="E5" s="97"/>
      <c r="F5" s="97" t="s">
        <v>150</v>
      </c>
      <c r="G5" s="97"/>
    </row>
    <row r="6" spans="1:7" ht="16.5">
      <c r="A6" s="96"/>
      <c r="B6" s="20" t="s">
        <v>37</v>
      </c>
      <c r="C6" s="21" t="s">
        <v>42</v>
      </c>
      <c r="D6" s="20" t="s">
        <v>37</v>
      </c>
      <c r="E6" s="21" t="s">
        <v>42</v>
      </c>
      <c r="F6" s="20" t="s">
        <v>37</v>
      </c>
      <c r="G6" s="21" t="s">
        <v>42</v>
      </c>
    </row>
    <row r="7" spans="1:8" ht="19.5">
      <c r="A7" s="22" t="s">
        <v>74</v>
      </c>
      <c r="B7" s="113">
        <f>B8+B12+B14</f>
        <v>2518593469</v>
      </c>
      <c r="C7" s="114">
        <v>100</v>
      </c>
      <c r="D7" s="113">
        <f>D8+D12+D14</f>
        <v>2379344472</v>
      </c>
      <c r="E7" s="114">
        <v>100</v>
      </c>
      <c r="F7" s="113">
        <f aca="true" t="shared" si="0" ref="F7:F14">B7-D7</f>
        <v>139248997</v>
      </c>
      <c r="G7" s="115">
        <f>(F7/D7)*100</f>
        <v>5.852410133911875</v>
      </c>
      <c r="H7" s="48"/>
    </row>
    <row r="8" spans="1:8" ht="19.5">
      <c r="A8" s="19" t="s">
        <v>109</v>
      </c>
      <c r="B8" s="116">
        <f>SUM(B9:B11)</f>
        <v>1303108223</v>
      </c>
      <c r="C8" s="117">
        <f>B8/B$7*100</f>
        <v>51.7395220403472</v>
      </c>
      <c r="D8" s="116">
        <f>SUM(D9:D11)</f>
        <v>1265998058</v>
      </c>
      <c r="E8" s="117">
        <f>D8/D$7*100</f>
        <v>53.20785085548554</v>
      </c>
      <c r="F8" s="118">
        <f t="shared" si="0"/>
        <v>37110165</v>
      </c>
      <c r="G8" s="119">
        <f>(F8/D8)*100</f>
        <v>2.931297150536387</v>
      </c>
      <c r="H8" s="48"/>
    </row>
    <row r="9" spans="1:8" ht="19.5">
      <c r="A9" s="19" t="s">
        <v>75</v>
      </c>
      <c r="B9" s="116">
        <v>453000301</v>
      </c>
      <c r="C9" s="117">
        <f aca="true" t="shared" si="1" ref="C9:C52">B9/B$7*100</f>
        <v>17.986241391305697</v>
      </c>
      <c r="D9" s="116">
        <v>450704908</v>
      </c>
      <c r="E9" s="117">
        <f aca="true" t="shared" si="2" ref="E9:E52">D9/D$7*100</f>
        <v>18.942398349792203</v>
      </c>
      <c r="F9" s="120">
        <f t="shared" si="0"/>
        <v>2295393</v>
      </c>
      <c r="G9" s="121">
        <f>(F9/D9)*100</f>
        <v>0.5092895504923146</v>
      </c>
      <c r="H9" s="48"/>
    </row>
    <row r="10" spans="1:8" ht="19.5">
      <c r="A10" s="19" t="s">
        <v>52</v>
      </c>
      <c r="B10" s="116">
        <v>845155778</v>
      </c>
      <c r="C10" s="117">
        <f t="shared" si="1"/>
        <v>33.55665725344577</v>
      </c>
      <c r="D10" s="116">
        <v>804844042</v>
      </c>
      <c r="E10" s="117">
        <f t="shared" si="2"/>
        <v>33.82629339599046</v>
      </c>
      <c r="F10" s="118">
        <f t="shared" si="0"/>
        <v>40311736</v>
      </c>
      <c r="G10" s="119">
        <f>(F10/D10)*100</f>
        <v>5.008639425326081</v>
      </c>
      <c r="H10" s="48"/>
    </row>
    <row r="11" spans="1:8" ht="26.25">
      <c r="A11" s="23" t="s">
        <v>53</v>
      </c>
      <c r="B11" s="122">
        <v>4952144</v>
      </c>
      <c r="C11" s="117">
        <f t="shared" si="1"/>
        <v>0.19662339559572647</v>
      </c>
      <c r="D11" s="122">
        <v>10449108</v>
      </c>
      <c r="E11" s="117">
        <f t="shared" si="2"/>
        <v>0.43915910970288463</v>
      </c>
      <c r="F11" s="123">
        <f t="shared" si="0"/>
        <v>-5496964</v>
      </c>
      <c r="G11" s="119">
        <f aca="true" t="shared" si="3" ref="G11:G52">(F11/D11)*100</f>
        <v>-52.60701679033273</v>
      </c>
      <c r="H11" s="48"/>
    </row>
    <row r="12" spans="1:8" ht="19.5">
      <c r="A12" s="24" t="s">
        <v>76</v>
      </c>
      <c r="B12" s="116">
        <f>B13</f>
        <v>15137504</v>
      </c>
      <c r="C12" s="117">
        <f t="shared" si="1"/>
        <v>0.6010300664366568</v>
      </c>
      <c r="D12" s="116">
        <f>D13</f>
        <v>9317176</v>
      </c>
      <c r="E12" s="117">
        <f t="shared" si="2"/>
        <v>0.3915858384376048</v>
      </c>
      <c r="F12" s="123">
        <f t="shared" si="0"/>
        <v>5820328</v>
      </c>
      <c r="G12" s="121">
        <f t="shared" si="3"/>
        <v>62.468799559008005</v>
      </c>
      <c r="H12" s="48"/>
    </row>
    <row r="13" spans="1:8" ht="19.5">
      <c r="A13" s="19" t="s">
        <v>77</v>
      </c>
      <c r="B13" s="116">
        <v>15137504</v>
      </c>
      <c r="C13" s="117">
        <f t="shared" si="1"/>
        <v>0.6010300664366568</v>
      </c>
      <c r="D13" s="116">
        <v>9317176</v>
      </c>
      <c r="E13" s="117">
        <f t="shared" si="2"/>
        <v>0.3915858384376048</v>
      </c>
      <c r="F13" s="123">
        <f t="shared" si="0"/>
        <v>5820328</v>
      </c>
      <c r="G13" s="121">
        <f t="shared" si="3"/>
        <v>62.468799559008005</v>
      </c>
      <c r="H13" s="48"/>
    </row>
    <row r="14" spans="1:8" ht="21" customHeight="1">
      <c r="A14" s="19" t="s">
        <v>78</v>
      </c>
      <c r="B14" s="116">
        <f>SUM(B15:B17)</f>
        <v>1200347742</v>
      </c>
      <c r="C14" s="117">
        <f t="shared" si="1"/>
        <v>47.659447893216154</v>
      </c>
      <c r="D14" s="116">
        <f>SUM(D15:D17)</f>
        <v>1104029238</v>
      </c>
      <c r="E14" s="117">
        <f t="shared" si="2"/>
        <v>46.400563306076855</v>
      </c>
      <c r="F14" s="124">
        <f t="shared" si="0"/>
        <v>96318504</v>
      </c>
      <c r="G14" s="119">
        <f t="shared" si="3"/>
        <v>8.724271122971835</v>
      </c>
      <c r="H14" s="48"/>
    </row>
    <row r="15" spans="1:8" ht="26.25">
      <c r="A15" s="24" t="s">
        <v>54</v>
      </c>
      <c r="B15" s="122">
        <v>876068000</v>
      </c>
      <c r="C15" s="117">
        <f t="shared" si="1"/>
        <v>34.784017777503415</v>
      </c>
      <c r="D15" s="122">
        <v>854572000</v>
      </c>
      <c r="E15" s="117">
        <f t="shared" si="2"/>
        <v>35.91627904477717</v>
      </c>
      <c r="F15" s="124">
        <f aca="true" t="shared" si="4" ref="F15:F52">B15-D15</f>
        <v>21496000</v>
      </c>
      <c r="G15" s="119">
        <f t="shared" si="3"/>
        <v>2.5154112233960393</v>
      </c>
      <c r="H15" s="48"/>
    </row>
    <row r="16" spans="1:8" ht="19.5">
      <c r="A16" s="24" t="s">
        <v>79</v>
      </c>
      <c r="B16" s="116">
        <v>317395922</v>
      </c>
      <c r="C16" s="117">
        <f t="shared" si="1"/>
        <v>12.602110102589167</v>
      </c>
      <c r="D16" s="116">
        <v>242403482</v>
      </c>
      <c r="E16" s="117">
        <f t="shared" si="2"/>
        <v>10.187826304790725</v>
      </c>
      <c r="F16" s="125">
        <f t="shared" si="4"/>
        <v>74992440</v>
      </c>
      <c r="G16" s="121">
        <f t="shared" si="3"/>
        <v>30.93703084677637</v>
      </c>
      <c r="H16" s="48"/>
    </row>
    <row r="17" spans="1:8" ht="19.5">
      <c r="A17" s="24" t="s">
        <v>80</v>
      </c>
      <c r="B17" s="116">
        <v>6883820</v>
      </c>
      <c r="C17" s="117">
        <f t="shared" si="1"/>
        <v>0.27332001312356297</v>
      </c>
      <c r="D17" s="116">
        <v>7053756</v>
      </c>
      <c r="E17" s="117">
        <f t="shared" si="2"/>
        <v>0.2964579565089556</v>
      </c>
      <c r="F17" s="126">
        <f t="shared" si="4"/>
        <v>-169936</v>
      </c>
      <c r="G17" s="121">
        <f t="shared" si="3"/>
        <v>-2.4091561999025766</v>
      </c>
      <c r="H17" s="48"/>
    </row>
    <row r="18" spans="1:8" ht="19.5">
      <c r="A18" s="25" t="s">
        <v>81</v>
      </c>
      <c r="B18" s="113">
        <f>B19+B23+B25+B27+B29</f>
        <v>2726286279</v>
      </c>
      <c r="C18" s="113">
        <f t="shared" si="1"/>
        <v>108.24638086917868</v>
      </c>
      <c r="D18" s="113">
        <f>D19+D23+D25+D27+D29</f>
        <v>2602317593</v>
      </c>
      <c r="E18" s="113">
        <f t="shared" si="2"/>
        <v>109.37119965704571</v>
      </c>
      <c r="F18" s="113">
        <f t="shared" si="4"/>
        <v>123968686</v>
      </c>
      <c r="G18" s="113">
        <f t="shared" si="3"/>
        <v>4.763780037204706</v>
      </c>
      <c r="H18" s="48"/>
    </row>
    <row r="19" spans="1:8" ht="19.5">
      <c r="A19" s="19" t="s">
        <v>82</v>
      </c>
      <c r="B19" s="116">
        <f>SUM(B20:B22)</f>
        <v>2258633402</v>
      </c>
      <c r="C19" s="117">
        <f t="shared" si="1"/>
        <v>89.6783633325621</v>
      </c>
      <c r="D19" s="116">
        <f>SUM(D20:D22)</f>
        <v>2137340229</v>
      </c>
      <c r="E19" s="117">
        <f t="shared" si="2"/>
        <v>89.82895306468261</v>
      </c>
      <c r="F19" s="127">
        <f t="shared" si="4"/>
        <v>121293173</v>
      </c>
      <c r="G19" s="119">
        <f t="shared" si="3"/>
        <v>5.6749585935950675</v>
      </c>
      <c r="H19" s="48"/>
    </row>
    <row r="20" spans="1:8" ht="19.5">
      <c r="A20" s="24" t="s">
        <v>83</v>
      </c>
      <c r="B20" s="122">
        <v>1464811951</v>
      </c>
      <c r="C20" s="117">
        <f t="shared" si="1"/>
        <v>58.15992017090393</v>
      </c>
      <c r="D20" s="122">
        <v>1403479718</v>
      </c>
      <c r="E20" s="117">
        <f t="shared" si="2"/>
        <v>58.98598267363448</v>
      </c>
      <c r="F20" s="123">
        <f t="shared" si="4"/>
        <v>61332233</v>
      </c>
      <c r="G20" s="119">
        <f t="shared" si="3"/>
        <v>4.370012064541997</v>
      </c>
      <c r="H20" s="48"/>
    </row>
    <row r="21" spans="1:8" ht="19.5">
      <c r="A21" s="24" t="s">
        <v>84</v>
      </c>
      <c r="B21" s="116">
        <v>792268718</v>
      </c>
      <c r="C21" s="117">
        <f t="shared" si="1"/>
        <v>31.45679236254702</v>
      </c>
      <c r="D21" s="116">
        <v>729428369</v>
      </c>
      <c r="E21" s="117">
        <f t="shared" si="2"/>
        <v>30.656694630973973</v>
      </c>
      <c r="F21" s="128">
        <f t="shared" si="4"/>
        <v>62840349</v>
      </c>
      <c r="G21" s="119">
        <f t="shared" si="3"/>
        <v>8.615013025357122</v>
      </c>
      <c r="H21" s="48"/>
    </row>
    <row r="22" spans="1:8" ht="19.5">
      <c r="A22" s="24" t="s">
        <v>85</v>
      </c>
      <c r="B22" s="122">
        <v>1552733</v>
      </c>
      <c r="C22" s="117">
        <f t="shared" si="1"/>
        <v>0.06165079911116056</v>
      </c>
      <c r="D22" s="122">
        <v>4432142</v>
      </c>
      <c r="E22" s="117">
        <f t="shared" si="2"/>
        <v>0.18627576007413862</v>
      </c>
      <c r="F22" s="123">
        <f t="shared" si="4"/>
        <v>-2879409</v>
      </c>
      <c r="G22" s="119">
        <f t="shared" si="3"/>
        <v>-64.96653311198062</v>
      </c>
      <c r="H22" s="48"/>
    </row>
    <row r="23" spans="1:8" ht="19.5">
      <c r="A23" s="24" t="s">
        <v>86</v>
      </c>
      <c r="B23" s="116">
        <f>SUM(B24)</f>
        <v>164894845</v>
      </c>
      <c r="C23" s="117">
        <f t="shared" si="1"/>
        <v>6.547100476103076</v>
      </c>
      <c r="D23" s="116">
        <f>SUM(D24)</f>
        <v>179045301</v>
      </c>
      <c r="E23" s="117">
        <f t="shared" si="2"/>
        <v>7.524984427727706</v>
      </c>
      <c r="F23" s="123">
        <f t="shared" si="4"/>
        <v>-14150456</v>
      </c>
      <c r="G23" s="119">
        <f t="shared" si="3"/>
        <v>-7.90328253294958</v>
      </c>
      <c r="H23" s="48"/>
    </row>
    <row r="24" spans="1:8" ht="19.5">
      <c r="A24" s="19" t="s">
        <v>87</v>
      </c>
      <c r="B24" s="116">
        <v>164894845</v>
      </c>
      <c r="C24" s="117">
        <f t="shared" si="1"/>
        <v>6.547100476103076</v>
      </c>
      <c r="D24" s="116">
        <v>179045301</v>
      </c>
      <c r="E24" s="117">
        <f t="shared" si="2"/>
        <v>7.524984427727706</v>
      </c>
      <c r="F24" s="123">
        <f t="shared" si="4"/>
        <v>-14150456</v>
      </c>
      <c r="G24" s="119">
        <f t="shared" si="3"/>
        <v>-7.90328253294958</v>
      </c>
      <c r="H24" s="48"/>
    </row>
    <row r="25" spans="1:8" ht="19.5">
      <c r="A25" s="24" t="s">
        <v>88</v>
      </c>
      <c r="B25" s="116">
        <f>SUM(B26)</f>
        <v>284348099</v>
      </c>
      <c r="C25" s="117">
        <f t="shared" si="1"/>
        <v>11.289956179903045</v>
      </c>
      <c r="D25" s="116">
        <f>SUM(D26)</f>
        <v>271762241</v>
      </c>
      <c r="E25" s="117">
        <f t="shared" si="2"/>
        <v>11.421727463092617</v>
      </c>
      <c r="F25" s="129">
        <f t="shared" si="4"/>
        <v>12585858</v>
      </c>
      <c r="G25" s="121">
        <f t="shared" si="3"/>
        <v>4.6312018747299035</v>
      </c>
      <c r="H25" s="48"/>
    </row>
    <row r="26" spans="1:8" ht="19.5">
      <c r="A26" s="24" t="s">
        <v>43</v>
      </c>
      <c r="B26" s="116">
        <v>284348099</v>
      </c>
      <c r="C26" s="117">
        <f t="shared" si="1"/>
        <v>11.289956179903045</v>
      </c>
      <c r="D26" s="116">
        <v>271762241</v>
      </c>
      <c r="E26" s="117">
        <f t="shared" si="2"/>
        <v>11.421727463092617</v>
      </c>
      <c r="F26" s="129">
        <f t="shared" si="4"/>
        <v>12585858</v>
      </c>
      <c r="G26" s="121">
        <f t="shared" si="3"/>
        <v>4.6312018747299035</v>
      </c>
      <c r="H26" s="48"/>
    </row>
    <row r="27" spans="1:8" ht="19.5">
      <c r="A27" s="24" t="s">
        <v>89</v>
      </c>
      <c r="B27" s="116">
        <f>SUM(B28)</f>
        <v>14907448</v>
      </c>
      <c r="C27" s="117">
        <f t="shared" si="1"/>
        <v>0.591895761800691</v>
      </c>
      <c r="D27" s="116">
        <f>SUM(D28)</f>
        <v>10878779</v>
      </c>
      <c r="E27" s="117">
        <f t="shared" si="2"/>
        <v>0.4572174869179682</v>
      </c>
      <c r="F27" s="123">
        <f t="shared" si="4"/>
        <v>4028669</v>
      </c>
      <c r="G27" s="121">
        <f t="shared" si="3"/>
        <v>37.03236365036922</v>
      </c>
      <c r="H27" s="48"/>
    </row>
    <row r="28" spans="1:8" ht="19.5">
      <c r="A28" s="24" t="s">
        <v>90</v>
      </c>
      <c r="B28" s="116">
        <v>14907448</v>
      </c>
      <c r="C28" s="117">
        <f t="shared" si="1"/>
        <v>0.591895761800691</v>
      </c>
      <c r="D28" s="116">
        <v>10878779</v>
      </c>
      <c r="E28" s="117">
        <f t="shared" si="2"/>
        <v>0.4572174869179682</v>
      </c>
      <c r="F28" s="123">
        <f t="shared" si="4"/>
        <v>4028669</v>
      </c>
      <c r="G28" s="121">
        <f t="shared" si="3"/>
        <v>37.03236365036922</v>
      </c>
      <c r="H28" s="48"/>
    </row>
    <row r="29" spans="1:8" ht="19.5">
      <c r="A29" s="24" t="s">
        <v>91</v>
      </c>
      <c r="B29" s="116">
        <f>SUM(B30)</f>
        <v>3502485</v>
      </c>
      <c r="C29" s="117">
        <f t="shared" si="1"/>
        <v>0.13906511880977168</v>
      </c>
      <c r="D29" s="116">
        <f>SUM(D30)</f>
        <v>3291043</v>
      </c>
      <c r="E29" s="117">
        <f t="shared" si="2"/>
        <v>0.13831721462481875</v>
      </c>
      <c r="F29" s="123">
        <f t="shared" si="4"/>
        <v>211442</v>
      </c>
      <c r="G29" s="121">
        <f t="shared" si="3"/>
        <v>6.424771721305373</v>
      </c>
      <c r="H29" s="48"/>
    </row>
    <row r="30" spans="1:8" ht="19.5">
      <c r="A30" s="24" t="s">
        <v>93</v>
      </c>
      <c r="B30" s="116">
        <v>3502485</v>
      </c>
      <c r="C30" s="117">
        <f t="shared" si="1"/>
        <v>0.13906511880977168</v>
      </c>
      <c r="D30" s="116">
        <v>3291043</v>
      </c>
      <c r="E30" s="117">
        <f t="shared" si="2"/>
        <v>0.13831721462481875</v>
      </c>
      <c r="F30" s="123">
        <f t="shared" si="4"/>
        <v>211442</v>
      </c>
      <c r="G30" s="121">
        <f t="shared" si="3"/>
        <v>6.424771721305373</v>
      </c>
      <c r="H30" s="48"/>
    </row>
    <row r="31" spans="1:8" ht="19.5">
      <c r="A31" s="34" t="s">
        <v>92</v>
      </c>
      <c r="B31" s="130">
        <f>B7-B18</f>
        <v>-207692810</v>
      </c>
      <c r="C31" s="130">
        <f t="shared" si="1"/>
        <v>-8.246380869178694</v>
      </c>
      <c r="D31" s="130">
        <f>D7-D18</f>
        <v>-222973121</v>
      </c>
      <c r="E31" s="130">
        <f t="shared" si="2"/>
        <v>-9.371199657045707</v>
      </c>
      <c r="F31" s="131">
        <f t="shared" si="4"/>
        <v>15280311</v>
      </c>
      <c r="G31" s="132">
        <f t="shared" si="3"/>
        <v>-6.852983414086042</v>
      </c>
      <c r="H31" s="48"/>
    </row>
    <row r="32" spans="1:8" ht="19.5">
      <c r="A32" s="25" t="s">
        <v>94</v>
      </c>
      <c r="B32" s="113">
        <f>B33+B37</f>
        <v>171634609</v>
      </c>
      <c r="C32" s="113">
        <f t="shared" si="1"/>
        <v>6.814700788855258</v>
      </c>
      <c r="D32" s="113">
        <f>D33+D37</f>
        <v>152211211</v>
      </c>
      <c r="E32" s="113">
        <f t="shared" si="2"/>
        <v>6.397191024301588</v>
      </c>
      <c r="F32" s="133">
        <f t="shared" si="4"/>
        <v>19423398</v>
      </c>
      <c r="G32" s="133">
        <f t="shared" si="3"/>
        <v>12.760819569328568</v>
      </c>
      <c r="H32" s="48"/>
    </row>
    <row r="33" spans="1:8" ht="19.5">
      <c r="A33" s="24" t="s">
        <v>95</v>
      </c>
      <c r="B33" s="116">
        <f>SUM(B34:B36)</f>
        <v>22738419</v>
      </c>
      <c r="C33" s="117">
        <f t="shared" si="1"/>
        <v>0.9028221219452388</v>
      </c>
      <c r="D33" s="116">
        <f>SUM(D34:D36)</f>
        <v>22342278</v>
      </c>
      <c r="E33" s="117">
        <f t="shared" si="2"/>
        <v>0.9390098097573827</v>
      </c>
      <c r="F33" s="134">
        <f t="shared" si="4"/>
        <v>396141</v>
      </c>
      <c r="G33" s="119">
        <f t="shared" si="3"/>
        <v>1.7730555496623934</v>
      </c>
      <c r="H33" s="48"/>
    </row>
    <row r="34" spans="1:8" ht="19.5">
      <c r="A34" s="24" t="s">
        <v>96</v>
      </c>
      <c r="B34" s="116">
        <v>22184394</v>
      </c>
      <c r="C34" s="117">
        <f t="shared" si="1"/>
        <v>0.880824725111681</v>
      </c>
      <c r="D34" s="116">
        <v>21856396</v>
      </c>
      <c r="E34" s="117">
        <f t="shared" si="2"/>
        <v>0.918588975123397</v>
      </c>
      <c r="F34" s="123">
        <f t="shared" si="4"/>
        <v>327998</v>
      </c>
      <c r="G34" s="119">
        <f t="shared" si="3"/>
        <v>1.5006957231192188</v>
      </c>
      <c r="H34" s="48"/>
    </row>
    <row r="35" spans="1:8" ht="19.5">
      <c r="A35" s="24" t="s">
        <v>98</v>
      </c>
      <c r="B35" s="116">
        <v>431894</v>
      </c>
      <c r="C35" s="117">
        <f>B35/B$7*100</f>
        <v>0.017148222026140733</v>
      </c>
      <c r="D35" s="116">
        <v>485882</v>
      </c>
      <c r="E35" s="117">
        <f>D35/D$7*100</f>
        <v>0.020420834633985693</v>
      </c>
      <c r="F35" s="134">
        <f>B35-D35</f>
        <v>-53988</v>
      </c>
      <c r="G35" s="119">
        <f>(F35/D35)*100</f>
        <v>-11.11133979031946</v>
      </c>
      <c r="H35" s="48"/>
    </row>
    <row r="36" spans="1:8" ht="19.5">
      <c r="A36" s="24" t="s">
        <v>97</v>
      </c>
      <c r="B36" s="116">
        <v>122131</v>
      </c>
      <c r="C36" s="117">
        <f t="shared" si="1"/>
        <v>0.004849174807417084</v>
      </c>
      <c r="D36" s="116">
        <v>0</v>
      </c>
      <c r="E36" s="117">
        <f t="shared" si="2"/>
        <v>0</v>
      </c>
      <c r="F36" s="134">
        <f t="shared" si="4"/>
        <v>122131</v>
      </c>
      <c r="G36" s="119" t="s">
        <v>55</v>
      </c>
      <c r="H36" s="48"/>
    </row>
    <row r="37" spans="1:8" ht="19.5">
      <c r="A37" s="24" t="s">
        <v>99</v>
      </c>
      <c r="B37" s="116">
        <f>SUM(B38:B42)</f>
        <v>148896190</v>
      </c>
      <c r="C37" s="117">
        <f t="shared" si="1"/>
        <v>5.911878666910019</v>
      </c>
      <c r="D37" s="116">
        <f>SUM(D38:D42)</f>
        <v>129868933</v>
      </c>
      <c r="E37" s="117">
        <f t="shared" si="2"/>
        <v>5.458181214544204</v>
      </c>
      <c r="F37" s="123">
        <f t="shared" si="4"/>
        <v>19027257</v>
      </c>
      <c r="G37" s="119">
        <f t="shared" si="3"/>
        <v>14.651122913283658</v>
      </c>
      <c r="H37" s="48"/>
    </row>
    <row r="38" spans="1:8" ht="19.5">
      <c r="A38" s="24" t="s">
        <v>100</v>
      </c>
      <c r="B38" s="116">
        <v>79283447</v>
      </c>
      <c r="C38" s="117">
        <f t="shared" si="1"/>
        <v>3.1479255376406288</v>
      </c>
      <c r="D38" s="116">
        <v>77812314</v>
      </c>
      <c r="E38" s="117">
        <f t="shared" si="2"/>
        <v>3.2703257101143275</v>
      </c>
      <c r="F38" s="123">
        <f t="shared" si="4"/>
        <v>1471133</v>
      </c>
      <c r="G38" s="135">
        <f t="shared" si="3"/>
        <v>1.8906172100215397</v>
      </c>
      <c r="H38" s="48"/>
    </row>
    <row r="39" spans="1:8" ht="19.5">
      <c r="A39" s="50" t="s">
        <v>103</v>
      </c>
      <c r="B39" s="116">
        <v>809487</v>
      </c>
      <c r="C39" s="117">
        <f>B39/B$7*100</f>
        <v>0.032140439096802885</v>
      </c>
      <c r="D39" s="116">
        <v>920561</v>
      </c>
      <c r="E39" s="117">
        <f>D39/D$7*100</f>
        <v>0.03868968998953759</v>
      </c>
      <c r="F39" s="123">
        <f>B39-D39</f>
        <v>-111074</v>
      </c>
      <c r="G39" s="135">
        <f>(F39/D39)*100</f>
        <v>-12.06590329157981</v>
      </c>
      <c r="H39" s="48"/>
    </row>
    <row r="40" spans="1:8" ht="19.5">
      <c r="A40" s="24" t="s">
        <v>101</v>
      </c>
      <c r="B40" s="116">
        <v>61506260</v>
      </c>
      <c r="C40" s="117">
        <f t="shared" si="1"/>
        <v>2.4420876476115407</v>
      </c>
      <c r="D40" s="116">
        <v>43280040</v>
      </c>
      <c r="E40" s="117">
        <f t="shared" si="2"/>
        <v>1.8189900835846688</v>
      </c>
      <c r="F40" s="134">
        <f t="shared" si="4"/>
        <v>18226220</v>
      </c>
      <c r="G40" s="119">
        <f t="shared" si="3"/>
        <v>42.11229934168268</v>
      </c>
      <c r="H40" s="48"/>
    </row>
    <row r="41" spans="1:8" ht="19.5">
      <c r="A41" s="24" t="s">
        <v>102</v>
      </c>
      <c r="B41" s="116">
        <v>12500</v>
      </c>
      <c r="C41" s="117">
        <f t="shared" si="1"/>
        <v>0.0004963087593871625</v>
      </c>
      <c r="D41" s="116">
        <v>26270</v>
      </c>
      <c r="E41" s="117">
        <f t="shared" si="2"/>
        <v>0.0011040856130393884</v>
      </c>
      <c r="F41" s="134">
        <f t="shared" si="4"/>
        <v>-13770</v>
      </c>
      <c r="G41" s="119">
        <f t="shared" si="3"/>
        <v>-52.4172059383327</v>
      </c>
      <c r="H41" s="48"/>
    </row>
    <row r="42" spans="1:8" ht="19.5">
      <c r="A42" s="24" t="s">
        <v>104</v>
      </c>
      <c r="B42" s="116">
        <v>7284496</v>
      </c>
      <c r="C42" s="117">
        <f t="shared" si="1"/>
        <v>0.28922873380165987</v>
      </c>
      <c r="D42" s="116">
        <v>7829748</v>
      </c>
      <c r="E42" s="117">
        <f t="shared" si="2"/>
        <v>0.3290716452426313</v>
      </c>
      <c r="F42" s="123">
        <f t="shared" si="4"/>
        <v>-545252</v>
      </c>
      <c r="G42" s="119">
        <f t="shared" si="3"/>
        <v>-6.963851199297857</v>
      </c>
      <c r="H42" s="48"/>
    </row>
    <row r="43" spans="1:8" ht="19.5">
      <c r="A43" s="25" t="s">
        <v>105</v>
      </c>
      <c r="B43" s="113">
        <f>B44+B48</f>
        <v>93127791</v>
      </c>
      <c r="C43" s="113">
        <f t="shared" si="1"/>
        <v>3.6976110732541567</v>
      </c>
      <c r="D43" s="113">
        <f>D44+D48</f>
        <v>82931657</v>
      </c>
      <c r="E43" s="113">
        <f t="shared" si="2"/>
        <v>3.485483416795481</v>
      </c>
      <c r="F43" s="133">
        <f t="shared" si="4"/>
        <v>10196134</v>
      </c>
      <c r="G43" s="133">
        <f t="shared" si="3"/>
        <v>12.294622305689613</v>
      </c>
      <c r="H43" s="48"/>
    </row>
    <row r="44" spans="1:8" ht="19.5">
      <c r="A44" s="24" t="s">
        <v>51</v>
      </c>
      <c r="B44" s="136">
        <f>SUM(B45:B47)</f>
        <v>5949570</v>
      </c>
      <c r="C44" s="117">
        <f t="shared" si="1"/>
        <v>0.23622589644696645</v>
      </c>
      <c r="D44" s="136">
        <f>SUM(D45:D47)</f>
        <v>2041588</v>
      </c>
      <c r="E44" s="117">
        <f t="shared" si="2"/>
        <v>0.08580464174167717</v>
      </c>
      <c r="F44" s="137">
        <f t="shared" si="4"/>
        <v>3907982</v>
      </c>
      <c r="G44" s="138" t="s">
        <v>55</v>
      </c>
      <c r="H44" s="48"/>
    </row>
    <row r="45" spans="1:8" ht="19.5">
      <c r="A45" s="74" t="s">
        <v>165</v>
      </c>
      <c r="B45" s="136">
        <v>4836741</v>
      </c>
      <c r="C45" s="117">
        <f t="shared" si="1"/>
        <v>0.19204135401496192</v>
      </c>
      <c r="D45" s="136">
        <v>1757238</v>
      </c>
      <c r="E45" s="117">
        <f t="shared" si="2"/>
        <v>0.07385387112623178</v>
      </c>
      <c r="F45" s="137">
        <f t="shared" si="4"/>
        <v>3079503</v>
      </c>
      <c r="G45" s="138" t="s">
        <v>55</v>
      </c>
      <c r="H45" s="48"/>
    </row>
    <row r="46" spans="1:8" ht="19.5">
      <c r="A46" s="33" t="s">
        <v>163</v>
      </c>
      <c r="B46" s="136">
        <v>1112829</v>
      </c>
      <c r="C46" s="117">
        <f t="shared" si="1"/>
        <v>0.04418454243200454</v>
      </c>
      <c r="D46" s="136">
        <v>284350</v>
      </c>
      <c r="E46" s="117">
        <f t="shared" si="2"/>
        <v>0.01195077061544538</v>
      </c>
      <c r="F46" s="137">
        <f t="shared" si="4"/>
        <v>828479</v>
      </c>
      <c r="G46" s="119" t="s">
        <v>55</v>
      </c>
      <c r="H46" s="48"/>
    </row>
    <row r="47" spans="1:8" ht="19.5">
      <c r="A47" s="33" t="s">
        <v>164</v>
      </c>
      <c r="B47" s="136"/>
      <c r="C47" s="117">
        <f t="shared" si="1"/>
        <v>0</v>
      </c>
      <c r="D47" s="136">
        <v>0</v>
      </c>
      <c r="E47" s="117">
        <f t="shared" si="2"/>
        <v>0</v>
      </c>
      <c r="F47" s="137">
        <f t="shared" si="4"/>
        <v>0</v>
      </c>
      <c r="G47" s="119" t="s">
        <v>55</v>
      </c>
      <c r="H47" s="48"/>
    </row>
    <row r="48" spans="1:8" ht="19.5">
      <c r="A48" s="24" t="s">
        <v>50</v>
      </c>
      <c r="B48" s="136">
        <f>SUM(B49:B50)</f>
        <v>87178221</v>
      </c>
      <c r="C48" s="117">
        <f t="shared" si="1"/>
        <v>3.4613851768071906</v>
      </c>
      <c r="D48" s="136">
        <f>SUM(D49:D50)</f>
        <v>80890069</v>
      </c>
      <c r="E48" s="117">
        <f t="shared" si="2"/>
        <v>3.399678775053804</v>
      </c>
      <c r="F48" s="137">
        <f t="shared" si="4"/>
        <v>6288152</v>
      </c>
      <c r="G48" s="119">
        <f t="shared" si="3"/>
        <v>7.773700872971193</v>
      </c>
      <c r="H48" s="48"/>
    </row>
    <row r="49" spans="1:8" ht="18.75">
      <c r="A49" s="33" t="s">
        <v>168</v>
      </c>
      <c r="B49" s="136">
        <v>4394</v>
      </c>
      <c r="C49" s="117">
        <f t="shared" si="1"/>
        <v>0.00017446245509977537</v>
      </c>
      <c r="D49" s="136">
        <v>0</v>
      </c>
      <c r="E49" s="117">
        <f t="shared" si="2"/>
        <v>0</v>
      </c>
      <c r="F49" s="137">
        <f t="shared" si="4"/>
        <v>4394</v>
      </c>
      <c r="G49" s="119" t="s">
        <v>55</v>
      </c>
      <c r="H49" s="49"/>
    </row>
    <row r="50" spans="1:8" ht="19.5">
      <c r="A50" s="24" t="s">
        <v>106</v>
      </c>
      <c r="B50" s="136">
        <v>87173827</v>
      </c>
      <c r="C50" s="117">
        <f t="shared" si="1"/>
        <v>3.4612107143520907</v>
      </c>
      <c r="D50" s="136">
        <v>80890069</v>
      </c>
      <c r="E50" s="117">
        <f t="shared" si="2"/>
        <v>3.399678775053804</v>
      </c>
      <c r="F50" s="137">
        <f t="shared" si="4"/>
        <v>6283758</v>
      </c>
      <c r="G50" s="119">
        <f t="shared" si="3"/>
        <v>7.768268809363978</v>
      </c>
      <c r="H50" s="48"/>
    </row>
    <row r="51" spans="1:8" ht="19.5">
      <c r="A51" s="34" t="s">
        <v>107</v>
      </c>
      <c r="B51" s="130">
        <f>B32-B43</f>
        <v>78506818</v>
      </c>
      <c r="C51" s="130">
        <f t="shared" si="1"/>
        <v>3.117089715601101</v>
      </c>
      <c r="D51" s="130">
        <f>D32-D43</f>
        <v>69279554</v>
      </c>
      <c r="E51" s="130">
        <f t="shared" si="2"/>
        <v>2.9117076075061066</v>
      </c>
      <c r="F51" s="139">
        <f t="shared" si="4"/>
        <v>9227264</v>
      </c>
      <c r="G51" s="139">
        <f t="shared" si="3"/>
        <v>13.318884818455961</v>
      </c>
      <c r="H51" s="48"/>
    </row>
    <row r="52" spans="1:7" ht="16.5">
      <c r="A52" s="26" t="s">
        <v>108</v>
      </c>
      <c r="B52" s="140">
        <f>B31+B51</f>
        <v>-129185992</v>
      </c>
      <c r="C52" s="140">
        <f t="shared" si="1"/>
        <v>-5.129291153577592</v>
      </c>
      <c r="D52" s="140">
        <f>D31+D51</f>
        <v>-153693567</v>
      </c>
      <c r="E52" s="140">
        <f t="shared" si="2"/>
        <v>-6.459492049539602</v>
      </c>
      <c r="F52" s="140">
        <f t="shared" si="4"/>
        <v>24507575</v>
      </c>
      <c r="G52" s="141">
        <f t="shared" si="3"/>
        <v>-15.945738965118819</v>
      </c>
    </row>
    <row r="54" spans="1:7" ht="16.5">
      <c r="A54" s="27" t="s">
        <v>47</v>
      </c>
      <c r="B54" s="27"/>
      <c r="C54" s="27"/>
      <c r="D54" s="28"/>
      <c r="E54" s="28"/>
      <c r="F54" s="28"/>
      <c r="G54" s="32" t="s">
        <v>46</v>
      </c>
    </row>
    <row r="55" spans="1:3" ht="16.5">
      <c r="A55" s="13"/>
      <c r="B55" s="13"/>
      <c r="C55" s="13"/>
    </row>
    <row r="56" spans="1:7" ht="16.5">
      <c r="A56" s="29" t="s">
        <v>44</v>
      </c>
      <c r="B56" s="29"/>
      <c r="C56" s="29"/>
      <c r="D56" s="28"/>
      <c r="E56" s="28"/>
      <c r="F56" s="28"/>
      <c r="G56" s="32" t="s">
        <v>46</v>
      </c>
    </row>
    <row r="57" spans="1:3" ht="16.5">
      <c r="A57" s="13"/>
      <c r="B57" s="13"/>
      <c r="C57" s="13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1013</cp:lastModifiedBy>
  <cp:lastPrinted>2018-09-13T08:45:15Z</cp:lastPrinted>
  <dcterms:created xsi:type="dcterms:W3CDTF">2003-08-05T03:37:58Z</dcterms:created>
  <dcterms:modified xsi:type="dcterms:W3CDTF">2021-03-19T02:07:56Z</dcterms:modified>
  <cp:category/>
  <cp:version/>
  <cp:contentType/>
  <cp:contentStatus/>
</cp:coreProperties>
</file>