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940" windowHeight="5295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<sst xmlns="http://schemas.openxmlformats.org/spreadsheetml/2006/main" count="216" uniqueCount="169">
  <si>
    <t>科        目</t>
  </si>
  <si>
    <t xml:space="preserve">資產                                                        </t>
  </si>
  <si>
    <t xml:space="preserve">負債                                                        </t>
  </si>
  <si>
    <t xml:space="preserve">流動資產                                                    </t>
  </si>
  <si>
    <t xml:space="preserve">流動負債                                                    </t>
  </si>
  <si>
    <t xml:space="preserve">　現金                                                        </t>
  </si>
  <si>
    <t xml:space="preserve">　應付款項                                                    </t>
  </si>
  <si>
    <t xml:space="preserve">　應收款項                                                    </t>
  </si>
  <si>
    <t xml:space="preserve">　預收款項                                                    </t>
  </si>
  <si>
    <t xml:space="preserve">　預付款項                                                    </t>
  </si>
  <si>
    <t xml:space="preserve">其他負債                                                    </t>
  </si>
  <si>
    <t xml:space="preserve">　什項負債                                                    </t>
  </si>
  <si>
    <t xml:space="preserve">投資、長期應收款、貸墊款及準備金                            </t>
  </si>
  <si>
    <t xml:space="preserve">　準備金                                                      </t>
  </si>
  <si>
    <t xml:space="preserve">業主權益(淨值)                                              </t>
  </si>
  <si>
    <t xml:space="preserve">基金                                                        </t>
  </si>
  <si>
    <t xml:space="preserve">　基金                                                        </t>
  </si>
  <si>
    <t xml:space="preserve">固定資產                                                    </t>
  </si>
  <si>
    <t xml:space="preserve">　房屋及建築                                                  </t>
  </si>
  <si>
    <t xml:space="preserve">公積                                                        </t>
  </si>
  <si>
    <t xml:space="preserve">　資本公積                                                    </t>
  </si>
  <si>
    <t xml:space="preserve">　機械及設備                                                  </t>
  </si>
  <si>
    <t xml:space="preserve">　特別公積                                                    </t>
  </si>
  <si>
    <t xml:space="preserve">累積餘絀(-)                                                 </t>
  </si>
  <si>
    <t xml:space="preserve">　交通及運輸設備                                              </t>
  </si>
  <si>
    <t xml:space="preserve">　累積短絀(-)                                                 </t>
  </si>
  <si>
    <t xml:space="preserve">淨值其他項目                                                </t>
  </si>
  <si>
    <t xml:space="preserve">　什項設備                                                    </t>
  </si>
  <si>
    <t xml:space="preserve">　金融商品未實現餘絀                                          </t>
  </si>
  <si>
    <t xml:space="preserve">　購建中固定資產                                              </t>
  </si>
  <si>
    <t xml:space="preserve">無形資產                                                    </t>
  </si>
  <si>
    <t xml:space="preserve">　無形資產                                                    </t>
  </si>
  <si>
    <t xml:space="preserve">　什項資產                                                    </t>
  </si>
  <si>
    <t>合    計</t>
  </si>
  <si>
    <t xml:space="preserve">附    註：
 1.信託代理與保證資產科目,本年度決算數為    $42,866,558.00上年度決算數為    $19,250,984.00
 2.信託代理與保證負債科目,本年度決算數為    $42,866,558.00上年度決算數為    $19,250,984.00
適用預算法:
說明：1.保管品存放第一銀行總興機械股份有限公司等定存單5件計2,791,558元。
      2.保管品存放第一銀行龍功營造廠有限公司保證書1件計29,885,000元。
      3.保管品存放出納組南北營造有限公司等保險單1件計10,190,000元。
</t>
  </si>
  <si>
    <t>Unit: NTD</t>
  </si>
  <si>
    <t>Item</t>
  </si>
  <si>
    <t>Amount</t>
  </si>
  <si>
    <t>％</t>
  </si>
  <si>
    <t>Total</t>
  </si>
  <si>
    <t>National Taiwan Ocean University Fund</t>
  </si>
  <si>
    <r>
      <t>Subjects</t>
    </r>
    <r>
      <rPr>
        <sz val="9"/>
        <color indexed="8"/>
        <rFont val="Arial"/>
        <family val="2"/>
      </rPr>
      <t xml:space="preserve"> </t>
    </r>
  </si>
  <si>
    <r>
      <t>％</t>
    </r>
    <r>
      <rPr>
        <sz val="9"/>
        <color indexed="8"/>
        <rFont val="Arial"/>
        <family val="2"/>
      </rPr>
      <t xml:space="preserve"> </t>
    </r>
  </si>
  <si>
    <t xml:space="preserve">    Management and General expense</t>
  </si>
  <si>
    <t>Director of Accounting Office:</t>
  </si>
  <si>
    <t xml:space="preserve"> (signature)</t>
  </si>
  <si>
    <t>(中文簽章)</t>
  </si>
  <si>
    <t>President:</t>
  </si>
  <si>
    <t>校長：</t>
  </si>
  <si>
    <t>會計室主任：</t>
  </si>
  <si>
    <t xml:space="preserve">  Other Non-operating expenses</t>
  </si>
  <si>
    <t xml:space="preserve">  Financial expenses</t>
  </si>
  <si>
    <t xml:space="preserve">    Cooperative education income</t>
  </si>
  <si>
    <t xml:space="preserve">    The property transaction is insufficient</t>
  </si>
  <si>
    <t xml:space="preserve">    Continuing and professional studies  income</t>
  </si>
  <si>
    <t xml:space="preserve">    School teaching and research grant  income</t>
  </si>
  <si>
    <t>-</t>
  </si>
  <si>
    <t>Amount</t>
  </si>
  <si>
    <t>National Taiwan Ocean University Fund</t>
  </si>
  <si>
    <t xml:space="preserve">Income Statement </t>
  </si>
  <si>
    <t>Current Assets</t>
  </si>
  <si>
    <t>　Cash                                                        </t>
  </si>
  <si>
    <t>　Accounts Receivable</t>
  </si>
  <si>
    <t>Long-term Investments and Reserves                             </t>
  </si>
  <si>
    <t>　Reserves</t>
  </si>
  <si>
    <t>　House and Building                                                 </t>
  </si>
  <si>
    <t>　Machine and Equipment                                                </t>
  </si>
  <si>
    <t>　Traffic and Transportation Equipment</t>
  </si>
  <si>
    <t>　Miscellaneous Equipment</t>
  </si>
  <si>
    <t>　Fixed Assets in process of purchase or construction</t>
  </si>
  <si>
    <t>Current Liabilities </t>
  </si>
  <si>
    <t>　Accounts Payable                                       </t>
  </si>
  <si>
    <t>　Unearned revenues</t>
  </si>
  <si>
    <t>Assets                                                           </t>
  </si>
  <si>
    <r>
      <t>Intangible Assets</t>
    </r>
    <r>
      <rPr>
        <b/>
        <sz val="14"/>
        <color indexed="10"/>
        <rFont val="新細明體"/>
        <family val="1"/>
      </rPr>
      <t>                                                    </t>
    </r>
  </si>
  <si>
    <t>Operating Incomes</t>
  </si>
  <si>
    <t xml:space="preserve">    Tuition &amp; fees Income</t>
  </si>
  <si>
    <t xml:space="preserve">  Rent and royalty income</t>
  </si>
  <si>
    <t xml:space="preserve">    Royalty income</t>
  </si>
  <si>
    <t xml:space="preserve">  Other operating income</t>
  </si>
  <si>
    <t xml:space="preserve">    Other grants income</t>
  </si>
  <si>
    <t xml:space="preserve">    Miscellaneous operating income</t>
  </si>
  <si>
    <t>Operating costs and expenses</t>
  </si>
  <si>
    <t xml:space="preserve">  Teaching cost</t>
  </si>
  <si>
    <t xml:space="preserve">    School teaching and research grant  cost</t>
  </si>
  <si>
    <t xml:space="preserve">    Cooperative education cost</t>
  </si>
  <si>
    <t xml:space="preserve">    Continuing and professional studies cost</t>
  </si>
  <si>
    <t xml:space="preserve">  Other Operating cost</t>
  </si>
  <si>
    <r>
      <t xml:space="preserve">    Student official expenses and </t>
    </r>
    <r>
      <rPr>
        <sz val="10"/>
        <rFont val="Times New Roman"/>
        <family val="1"/>
      </rPr>
      <t>rebate</t>
    </r>
  </si>
  <si>
    <t xml:space="preserve">  Management and General expense</t>
  </si>
  <si>
    <t xml:space="preserve">  R&amp;D and Training expense</t>
  </si>
  <si>
    <t xml:space="preserve">    Research and development expense</t>
  </si>
  <si>
    <t xml:space="preserve">  Other operating expenses</t>
  </si>
  <si>
    <t>Operating Profit (Loss-)</t>
  </si>
  <si>
    <t xml:space="preserve">    Miscellaneous operating expenses</t>
  </si>
  <si>
    <t>Non-operating Incomes</t>
  </si>
  <si>
    <t xml:space="preserve">  Financial income</t>
  </si>
  <si>
    <t xml:space="preserve">    Interest income</t>
  </si>
  <si>
    <t xml:space="preserve">    Exchange Profit</t>
  </si>
  <si>
    <t xml:space="preserve">    Investment Profit</t>
  </si>
  <si>
    <t xml:space="preserve">  Other Non-operating income</t>
  </si>
  <si>
    <t xml:space="preserve">    Assets usage and royalty income</t>
  </si>
  <si>
    <t xml:space="preserve">    Recipient income</t>
  </si>
  <si>
    <t xml:space="preserve">    Compensation/ (premium) income</t>
  </si>
  <si>
    <t xml:space="preserve">     Violation fine revenue</t>
  </si>
  <si>
    <t xml:space="preserve">    Miscellaneous income</t>
  </si>
  <si>
    <t>Non-operating expenses</t>
  </si>
  <si>
    <t xml:space="preserve">    Miscellaneous expenses</t>
  </si>
  <si>
    <t>Non-operating Profit (Loss-)</t>
  </si>
  <si>
    <t>The Year's Profit (Loss-)</t>
  </si>
  <si>
    <t xml:space="preserve">  Teaching Income</t>
  </si>
  <si>
    <t xml:space="preserve">   Mobile financial assets</t>
  </si>
  <si>
    <t>Short-term Payments Temporarily Made for Others</t>
  </si>
  <si>
    <t xml:space="preserve">   Non-current financial assets</t>
  </si>
  <si>
    <t xml:space="preserve">  非流動金融資產</t>
  </si>
  <si>
    <t xml:space="preserve">  短期貸墊款</t>
  </si>
  <si>
    <t>Real estate, plant and equipment</t>
  </si>
  <si>
    <t>不動產、廠房及設備</t>
  </si>
  <si>
    <t>Other assets</t>
  </si>
  <si>
    <t>其他資產</t>
  </si>
  <si>
    <t>　Miscellaneous Liabilities</t>
  </si>
  <si>
    <t xml:space="preserve">淨值                                              </t>
  </si>
  <si>
    <t>Reserve Funds</t>
  </si>
  <si>
    <t xml:space="preserve">淨值其他項目                                                </t>
  </si>
  <si>
    <t>Funds                                                      </t>
  </si>
  <si>
    <t>Owner's Equity (Net Assets) </t>
  </si>
  <si>
    <t>　Patents, Trademarks and others</t>
  </si>
  <si>
    <t xml:space="preserve">    Deferred assets</t>
  </si>
  <si>
    <t xml:space="preserve">  土地</t>
  </si>
  <si>
    <t xml:space="preserve">  土地改良</t>
  </si>
  <si>
    <t xml:space="preserve">　房屋及建築                                                  </t>
  </si>
  <si>
    <t xml:space="preserve">  遞延資產</t>
  </si>
  <si>
    <t xml:space="preserve">   Land</t>
  </si>
  <si>
    <r>
      <t xml:space="preserve">   Land   improvements </t>
    </r>
  </si>
  <si>
    <r>
      <t>　Miscellaneous Assets   </t>
    </r>
    <r>
      <rPr>
        <sz val="14"/>
        <rFont val="Arial"/>
        <family val="2"/>
      </rPr>
      <t>                                                 </t>
    </r>
  </si>
  <si>
    <t xml:space="preserve">基金                                                        </t>
  </si>
  <si>
    <t xml:space="preserve">  基金                                                        </t>
  </si>
  <si>
    <t xml:space="preserve">   累積短絀(-)                                                 </t>
  </si>
  <si>
    <t xml:space="preserve">  什項負債 </t>
  </si>
  <si>
    <r>
      <t>　Funds</t>
    </r>
    <r>
      <rPr>
        <sz val="14"/>
        <color indexed="12"/>
        <rFont val="Arial"/>
        <family val="2"/>
      </rPr>
      <t>                                                     </t>
    </r>
  </si>
  <si>
    <t>　累積其他綜合餘絀</t>
  </si>
  <si>
    <t xml:space="preserve">  流動金融資產</t>
  </si>
  <si>
    <t xml:space="preserve">　應收款項                                                    </t>
  </si>
  <si>
    <t xml:space="preserve">　預付款項                                                    </t>
  </si>
  <si>
    <t>　Prepaid Accounts                                                 </t>
  </si>
  <si>
    <t>Other Liabilities</t>
  </si>
  <si>
    <t xml:space="preserve">   Deferred liability</t>
  </si>
  <si>
    <t xml:space="preserve">　遞延負債                                               </t>
  </si>
  <si>
    <t xml:space="preserve">其他負債                                                    </t>
  </si>
  <si>
    <r>
      <t>Settled this year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細明體"/>
        <family val="3"/>
      </rPr>
      <t>）</t>
    </r>
  </si>
  <si>
    <r>
      <t>Projected for the yea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B</t>
    </r>
    <r>
      <rPr>
        <sz val="10"/>
        <color indexed="8"/>
        <rFont val="細明體"/>
        <family val="3"/>
      </rPr>
      <t>）</t>
    </r>
  </si>
  <si>
    <r>
      <t>Comparison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A-B</t>
    </r>
    <r>
      <rPr>
        <sz val="10"/>
        <color indexed="8"/>
        <rFont val="細明體"/>
        <family val="3"/>
      </rPr>
      <t>）</t>
    </r>
  </si>
  <si>
    <r>
      <t>Liabilities</t>
    </r>
    <r>
      <rPr>
        <b/>
        <sz val="16"/>
        <color indexed="10"/>
        <rFont val="新細明體"/>
        <family val="1"/>
      </rPr>
      <t>                                                        </t>
    </r>
  </si>
  <si>
    <t xml:space="preserve">    Accumulate other comprehensive income or losses</t>
  </si>
  <si>
    <t>Net worth other items</t>
  </si>
  <si>
    <t>Accumulated Profit or Loss (-)</t>
  </si>
  <si>
    <t xml:space="preserve">累積餘絀(-)                                                 </t>
  </si>
  <si>
    <t>　Accumulated Loss(-)</t>
  </si>
  <si>
    <t xml:space="preserve">　資本公積                                                    </t>
  </si>
  <si>
    <t xml:space="preserve">公積                                                        </t>
  </si>
  <si>
    <r>
      <t xml:space="preserve">　Additional Paid-in Capitial             </t>
    </r>
  </si>
  <si>
    <t>Settled this year</t>
  </si>
  <si>
    <t>Settled last year</t>
  </si>
  <si>
    <t>Balance Sheet</t>
  </si>
  <si>
    <t xml:space="preserve">  Dec. 31, 2019</t>
  </si>
  <si>
    <t>Jan.1.2018-Dec.31.2019</t>
  </si>
  <si>
    <t xml:space="preserve">    Exchange Insufficient</t>
  </si>
  <si>
    <t xml:space="preserve">    Interest Insufficient</t>
  </si>
  <si>
    <t>Investment losses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</si>
</sst>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0.0000_);[Red]\(0.0000\)"/>
    <numFmt numFmtId="181" formatCode="0.00_ "/>
    <numFmt numFmtId="182" formatCode="#,##0.00_ "/>
    <numFmt numFmtId="183" formatCode="0.0_ "/>
    <numFmt numFmtId="184" formatCode="0.0"/>
    <numFmt numFmtId="185" formatCode="0.000"/>
    <numFmt numFmtId="186" formatCode="#,##0.00;[Red]#,##0.00"/>
    <numFmt numFmtId="187" formatCode="0.0000%"/>
    <numFmt numFmtId="188" formatCode="_-* #,##0.0_-;\-* #,##0.0_-;_-* &quot;-&quot;??_-;_-@_-"/>
    <numFmt numFmtId="189" formatCode="_-* #,##0_-;\-* #,##0_-;_-* &quot;-&quot;??_-;_-@_-"/>
    <numFmt numFmtId="190" formatCode="#,##0_ ;[Red]\-#,##0\ "/>
    <numFmt numFmtId="191" formatCode="[$€-2]\ #,##0.00_);[Red]\([$€-2]\ #,##0.00\)"/>
    <numFmt numFmtId="192" formatCode="0.0000"/>
    <numFmt numFmtId="193" formatCode="0.00_ ;[Red]\-0.00\ "/>
  </numFmts>
  <fonts count="8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u val="single"/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2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細明體"/>
      <family val="3"/>
    </font>
    <font>
      <sz val="9"/>
      <color indexed="10"/>
      <name val="Arial"/>
      <family val="2"/>
    </font>
    <font>
      <sz val="10"/>
      <name val="Tahoma"/>
      <family val="2"/>
    </font>
    <font>
      <sz val="10"/>
      <color indexed="8"/>
      <name val="細明體"/>
      <family val="3"/>
    </font>
    <font>
      <sz val="12"/>
      <color indexed="8"/>
      <name val="Arial"/>
      <family val="2"/>
    </font>
    <font>
      <sz val="10"/>
      <name val="新細明體"/>
      <family val="1"/>
    </font>
    <font>
      <sz val="9"/>
      <name val="Arial"/>
      <family val="2"/>
    </font>
    <font>
      <sz val="12"/>
      <name val="Arial"/>
      <family val="2"/>
    </font>
    <font>
      <b/>
      <sz val="12"/>
      <color indexed="10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b/>
      <sz val="14"/>
      <color indexed="12"/>
      <name val="新細明體"/>
      <family val="1"/>
    </font>
    <font>
      <sz val="14"/>
      <color indexed="12"/>
      <name val="細明體"/>
      <family val="3"/>
    </font>
    <font>
      <b/>
      <sz val="14"/>
      <color indexed="12"/>
      <name val="細明體"/>
      <family val="3"/>
    </font>
    <font>
      <b/>
      <sz val="14"/>
      <color indexed="10"/>
      <name val="新細明體"/>
      <family val="1"/>
    </font>
    <font>
      <sz val="14"/>
      <color indexed="12"/>
      <name val="新細明體"/>
      <family val="1"/>
    </font>
    <font>
      <sz val="14"/>
      <color indexed="12"/>
      <name val="Arial"/>
      <family val="2"/>
    </font>
    <font>
      <sz val="14"/>
      <name val="Arial"/>
      <family val="2"/>
    </font>
    <font>
      <b/>
      <sz val="16"/>
      <color indexed="12"/>
      <name val="新細明體"/>
      <family val="1"/>
    </font>
    <font>
      <b/>
      <sz val="1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63"/>
      <name val="Inherit"/>
      <family val="1"/>
    </font>
    <font>
      <sz val="15"/>
      <color indexed="63"/>
      <name val="Arial"/>
      <family val="2"/>
    </font>
    <font>
      <b/>
      <sz val="14"/>
      <color indexed="10"/>
      <name val="細明體"/>
      <family val="3"/>
    </font>
    <font>
      <sz val="17"/>
      <color indexed="63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Arial"/>
      <family val="2"/>
    </font>
    <font>
      <sz val="15"/>
      <color rgb="FF222222"/>
      <name val="Inherit"/>
      <family val="1"/>
    </font>
    <font>
      <sz val="15"/>
      <color rgb="FF222222"/>
      <name val="Arial"/>
      <family val="2"/>
    </font>
    <font>
      <b/>
      <sz val="14"/>
      <color rgb="FFFF0000"/>
      <name val="細明體"/>
      <family val="3"/>
    </font>
    <font>
      <b/>
      <sz val="14"/>
      <color rgb="FF0000FF"/>
      <name val="新細明體"/>
      <family val="1"/>
    </font>
    <font>
      <b/>
      <sz val="14"/>
      <color rgb="FF0000FF"/>
      <name val="細明體"/>
      <family val="3"/>
    </font>
    <font>
      <sz val="9"/>
      <color theme="1"/>
      <name val="Arial"/>
      <family val="2"/>
    </font>
    <font>
      <sz val="17"/>
      <color rgb="FF222222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0" fontId="60" fillId="20" borderId="0" applyNumberFormat="0" applyBorder="0" applyAlignment="0" applyProtection="0"/>
    <xf numFmtId="9" fontId="0" fillId="0" borderId="0" applyFont="0" applyFill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2" applyNumberFormat="0" applyAlignment="0" applyProtection="0"/>
    <xf numFmtId="0" fontId="69" fillId="21" borderId="8" applyNumberFormat="0" applyAlignment="0" applyProtection="0"/>
    <xf numFmtId="0" fontId="70" fillId="30" borderId="9" applyNumberFormat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49" fontId="7" fillId="32" borderId="14" xfId="0" applyNumberFormat="1" applyFont="1" applyFill="1" applyBorder="1" applyAlignment="1">
      <alignment wrapText="1"/>
    </xf>
    <xf numFmtId="49" fontId="7" fillId="32" borderId="15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3" fillId="33" borderId="16" xfId="0" applyFont="1" applyFill="1" applyBorder="1" applyAlignment="1">
      <alignment wrapText="1"/>
    </xf>
    <xf numFmtId="0" fontId="13" fillId="33" borderId="16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wrapText="1"/>
    </xf>
    <xf numFmtId="4" fontId="14" fillId="34" borderId="16" xfId="0" applyNumberFormat="1" applyFont="1" applyFill="1" applyBorder="1" applyAlignment="1">
      <alignment horizontal="right" wrapText="1"/>
    </xf>
    <xf numFmtId="181" fontId="14" fillId="34" borderId="16" xfId="0" applyNumberFormat="1" applyFont="1" applyFill="1" applyBorder="1" applyAlignment="1">
      <alignment horizontal="right" wrapText="1"/>
    </xf>
    <xf numFmtId="4" fontId="14" fillId="33" borderId="16" xfId="0" applyNumberFormat="1" applyFont="1" applyFill="1" applyBorder="1" applyAlignment="1">
      <alignment horizontal="right" wrapText="1"/>
    </xf>
    <xf numFmtId="0" fontId="12" fillId="33" borderId="16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0" fontId="17" fillId="34" borderId="16" xfId="0" applyFont="1" applyFill="1" applyBorder="1" applyAlignment="1">
      <alignment wrapText="1"/>
    </xf>
    <xf numFmtId="0" fontId="17" fillId="35" borderId="16" xfId="0" applyFont="1" applyFill="1" applyBorder="1" applyAlignment="1">
      <alignment wrapText="1"/>
    </xf>
    <xf numFmtId="4" fontId="16" fillId="35" borderId="16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0" xfId="0" applyFill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right"/>
    </xf>
    <xf numFmtId="0" fontId="20" fillId="0" borderId="0" xfId="0" applyFont="1" applyAlignment="1">
      <alignment/>
    </xf>
    <xf numFmtId="4" fontId="14" fillId="0" borderId="16" xfId="0" applyNumberFormat="1" applyFont="1" applyFill="1" applyBorder="1" applyAlignment="1">
      <alignment horizontal="right" wrapText="1"/>
    </xf>
    <xf numFmtId="0" fontId="17" fillId="0" borderId="16" xfId="0" applyFont="1" applyFill="1" applyBorder="1" applyAlignment="1">
      <alignment wrapText="1"/>
    </xf>
    <xf numFmtId="4" fontId="21" fillId="33" borderId="18" xfId="0" applyNumberFormat="1" applyFont="1" applyFill="1" applyBorder="1" applyAlignment="1">
      <alignment wrapText="1"/>
    </xf>
    <xf numFmtId="4" fontId="21" fillId="33" borderId="19" xfId="0" applyNumberFormat="1" applyFont="1" applyFill="1" applyBorder="1" applyAlignment="1">
      <alignment wrapText="1"/>
    </xf>
    <xf numFmtId="0" fontId="17" fillId="36" borderId="16" xfId="0" applyFont="1" applyFill="1" applyBorder="1" applyAlignment="1">
      <alignment wrapText="1"/>
    </xf>
    <xf numFmtId="4" fontId="14" fillId="36" borderId="16" xfId="0" applyNumberFormat="1" applyFont="1" applyFill="1" applyBorder="1" applyAlignment="1">
      <alignment horizontal="right" wrapText="1"/>
    </xf>
    <xf numFmtId="4" fontId="14" fillId="37" borderId="16" xfId="0" applyNumberFormat="1" applyFont="1" applyFill="1" applyBorder="1" applyAlignment="1">
      <alignment horizontal="right" wrapText="1"/>
    </xf>
    <xf numFmtId="182" fontId="14" fillId="34" borderId="16" xfId="0" applyNumberFormat="1" applyFont="1" applyFill="1" applyBorder="1" applyAlignment="1">
      <alignment horizontal="right" wrapText="1"/>
    </xf>
    <xf numFmtId="182" fontId="14" fillId="37" borderId="16" xfId="0" applyNumberFormat="1" applyFont="1" applyFill="1" applyBorder="1" applyAlignment="1">
      <alignment horizontal="right" wrapText="1"/>
    </xf>
    <xf numFmtId="4" fontId="73" fillId="36" borderId="16" xfId="0" applyNumberFormat="1" applyFont="1" applyFill="1" applyBorder="1" applyAlignment="1">
      <alignment horizontal="right" wrapText="1"/>
    </xf>
    <xf numFmtId="4" fontId="14" fillId="33" borderId="18" xfId="0" applyNumberFormat="1" applyFont="1" applyFill="1" applyBorder="1" applyAlignment="1">
      <alignment wrapText="1"/>
    </xf>
    <xf numFmtId="4" fontId="21" fillId="33" borderId="16" xfId="0" applyNumberFormat="1" applyFont="1" applyFill="1" applyBorder="1" applyAlignment="1">
      <alignment wrapText="1"/>
    </xf>
    <xf numFmtId="43" fontId="14" fillId="33" borderId="16" xfId="33" applyFont="1" applyFill="1" applyBorder="1" applyAlignment="1">
      <alignment horizontal="right" wrapText="1"/>
    </xf>
    <xf numFmtId="182" fontId="22" fillId="37" borderId="16" xfId="0" applyNumberFormat="1" applyFont="1" applyFill="1" applyBorder="1" applyAlignment="1">
      <alignment horizontal="right" wrapText="1"/>
    </xf>
    <xf numFmtId="179" fontId="21" fillId="33" borderId="18" xfId="0" applyNumberFormat="1" applyFont="1" applyFill="1" applyBorder="1" applyAlignment="1">
      <alignment wrapText="1"/>
    </xf>
    <xf numFmtId="179" fontId="21" fillId="33" borderId="19" xfId="0" applyNumberFormat="1" applyFont="1" applyFill="1" applyBorder="1" applyAlignment="1">
      <alignment wrapText="1"/>
    </xf>
    <xf numFmtId="179" fontId="21" fillId="33" borderId="16" xfId="0" applyNumberFormat="1" applyFont="1" applyFill="1" applyBorder="1" applyAlignment="1">
      <alignment horizontal="right" wrapText="1"/>
    </xf>
    <xf numFmtId="179" fontId="16" fillId="33" borderId="18" xfId="0" applyNumberFormat="1" applyFont="1" applyFill="1" applyBorder="1" applyAlignment="1">
      <alignment wrapText="1"/>
    </xf>
    <xf numFmtId="179" fontId="21" fillId="36" borderId="18" xfId="0" applyNumberFormat="1" applyFont="1" applyFill="1" applyBorder="1" applyAlignment="1">
      <alignment wrapText="1"/>
    </xf>
    <xf numFmtId="4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6" fillId="0" borderId="22" xfId="0" applyFont="1" applyFill="1" applyBorder="1" applyAlignment="1">
      <alignment wrapText="1"/>
    </xf>
    <xf numFmtId="40" fontId="28" fillId="0" borderId="16" xfId="0" applyNumberFormat="1" applyFont="1" applyBorder="1" applyAlignment="1">
      <alignment/>
    </xf>
    <xf numFmtId="49" fontId="28" fillId="0" borderId="16" xfId="0" applyNumberFormat="1" applyFont="1" applyBorder="1" applyAlignment="1">
      <alignment wrapText="1"/>
    </xf>
    <xf numFmtId="49" fontId="28" fillId="32" borderId="16" xfId="0" applyNumberFormat="1" applyFont="1" applyFill="1" applyBorder="1" applyAlignment="1">
      <alignment wrapText="1"/>
    </xf>
    <xf numFmtId="0" fontId="26" fillId="0" borderId="23" xfId="0" applyFont="1" applyFill="1" applyBorder="1" applyAlignment="1">
      <alignment wrapText="1"/>
    </xf>
    <xf numFmtId="40" fontId="27" fillId="0" borderId="16" xfId="0" applyNumberFormat="1" applyFont="1" applyBorder="1" applyAlignment="1">
      <alignment/>
    </xf>
    <xf numFmtId="40" fontId="28" fillId="0" borderId="19" xfId="0" applyNumberFormat="1" applyFont="1" applyBorder="1" applyAlignment="1">
      <alignment/>
    </xf>
    <xf numFmtId="0" fontId="24" fillId="0" borderId="23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6" fillId="0" borderId="24" xfId="0" applyFont="1" applyFill="1" applyBorder="1" applyAlignment="1">
      <alignment horizontal="center" wrapText="1"/>
    </xf>
    <xf numFmtId="40" fontId="28" fillId="0" borderId="25" xfId="0" applyNumberFormat="1" applyFont="1" applyBorder="1" applyAlignment="1">
      <alignment/>
    </xf>
    <xf numFmtId="49" fontId="28" fillId="0" borderId="25" xfId="0" applyNumberFormat="1" applyFont="1" applyBorder="1" applyAlignment="1">
      <alignment wrapText="1"/>
    </xf>
    <xf numFmtId="49" fontId="28" fillId="32" borderId="25" xfId="0" applyNumberFormat="1" applyFont="1" applyFill="1" applyBorder="1" applyAlignment="1">
      <alignment wrapText="1"/>
    </xf>
    <xf numFmtId="0" fontId="26" fillId="0" borderId="26" xfId="0" applyFont="1" applyFill="1" applyBorder="1" applyAlignment="1">
      <alignment horizontal="center" wrapText="1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/>
    </xf>
    <xf numFmtId="0" fontId="17" fillId="33" borderId="16" xfId="0" applyFont="1" applyFill="1" applyBorder="1" applyAlignment="1">
      <alignment vertical="center" wrapText="1"/>
    </xf>
    <xf numFmtId="49" fontId="28" fillId="32" borderId="16" xfId="0" applyNumberFormat="1" applyFont="1" applyFill="1" applyBorder="1" applyAlignment="1">
      <alignment vertical="center" wrapText="1"/>
    </xf>
    <xf numFmtId="0" fontId="24" fillId="0" borderId="23" xfId="0" applyFont="1" applyFill="1" applyBorder="1" applyAlignment="1">
      <alignment wrapText="1"/>
    </xf>
    <xf numFmtId="49" fontId="7" fillId="9" borderId="27" xfId="0" applyNumberFormat="1" applyFont="1" applyFill="1" applyBorder="1" applyAlignment="1">
      <alignment wrapText="1"/>
    </xf>
    <xf numFmtId="49" fontId="28" fillId="9" borderId="28" xfId="0" applyNumberFormat="1" applyFont="1" applyFill="1" applyBorder="1" applyAlignment="1">
      <alignment wrapText="1"/>
    </xf>
    <xf numFmtId="40" fontId="28" fillId="9" borderId="28" xfId="0" applyNumberFormat="1" applyFont="1" applyFill="1" applyBorder="1" applyAlignment="1">
      <alignment/>
    </xf>
    <xf numFmtId="49" fontId="76" fillId="38" borderId="16" xfId="0" applyNumberFormat="1" applyFont="1" applyFill="1" applyBorder="1" applyAlignment="1">
      <alignment wrapText="1"/>
    </xf>
    <xf numFmtId="0" fontId="24" fillId="0" borderId="16" xfId="0" applyFont="1" applyBorder="1" applyAlignment="1">
      <alignment horizontal="left" wrapText="1" indent="1"/>
    </xf>
    <xf numFmtId="0" fontId="24" fillId="0" borderId="22" xfId="0" applyFont="1" applyFill="1" applyBorder="1" applyAlignment="1">
      <alignment wrapText="1"/>
    </xf>
    <xf numFmtId="0" fontId="77" fillId="0" borderId="22" xfId="0" applyFont="1" applyFill="1" applyBorder="1" applyAlignment="1">
      <alignment wrapText="1"/>
    </xf>
    <xf numFmtId="0" fontId="24" fillId="0" borderId="22" xfId="0" applyFont="1" applyFill="1" applyBorder="1" applyAlignment="1">
      <alignment/>
    </xf>
    <xf numFmtId="0" fontId="77" fillId="0" borderId="22" xfId="0" applyFont="1" applyFill="1" applyBorder="1" applyAlignment="1">
      <alignment/>
    </xf>
    <xf numFmtId="40" fontId="25" fillId="0" borderId="16" xfId="0" applyNumberFormat="1" applyFont="1" applyBorder="1" applyAlignment="1">
      <alignment/>
    </xf>
    <xf numFmtId="40" fontId="25" fillId="0" borderId="19" xfId="0" applyNumberFormat="1" applyFont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49" fontId="28" fillId="32" borderId="19" xfId="0" applyNumberFormat="1" applyFont="1" applyFill="1" applyBorder="1" applyAlignment="1">
      <alignment wrapText="1"/>
    </xf>
    <xf numFmtId="0" fontId="25" fillId="0" borderId="19" xfId="0" applyFont="1" applyBorder="1" applyAlignment="1">
      <alignment/>
    </xf>
    <xf numFmtId="0" fontId="0" fillId="32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40" fontId="78" fillId="0" borderId="16" xfId="0" applyNumberFormat="1" applyFont="1" applyBorder="1" applyAlignment="1">
      <alignment/>
    </xf>
    <xf numFmtId="40" fontId="78" fillId="0" borderId="25" xfId="0" applyNumberFormat="1" applyFont="1" applyBorder="1" applyAlignment="1">
      <alignment/>
    </xf>
    <xf numFmtId="0" fontId="77" fillId="0" borderId="23" xfId="0" applyFont="1" applyFill="1" applyBorder="1" applyAlignment="1">
      <alignment wrapText="1"/>
    </xf>
    <xf numFmtId="2" fontId="25" fillId="0" borderId="16" xfId="0" applyNumberFormat="1" applyFont="1" applyBorder="1" applyAlignment="1">
      <alignment/>
    </xf>
    <xf numFmtId="43" fontId="25" fillId="0" borderId="16" xfId="33" applyFont="1" applyBorder="1" applyAlignment="1">
      <alignment horizontal="right"/>
    </xf>
    <xf numFmtId="182" fontId="73" fillId="37" borderId="16" xfId="0" applyNumberFormat="1" applyFont="1" applyFill="1" applyBorder="1" applyAlignment="1">
      <alignment horizontal="right" wrapText="1"/>
    </xf>
    <xf numFmtId="179" fontId="79" fillId="33" borderId="18" xfId="0" applyNumberFormat="1" applyFont="1" applyFill="1" applyBorder="1" applyAlignment="1">
      <alignment wrapText="1"/>
    </xf>
    <xf numFmtId="4" fontId="79" fillId="34" borderId="16" xfId="0" applyNumberFormat="1" applyFont="1" applyFill="1" applyBorder="1" applyAlignment="1">
      <alignment horizontal="right" wrapText="1"/>
    </xf>
    <xf numFmtId="40" fontId="21" fillId="33" borderId="19" xfId="0" applyNumberFormat="1" applyFont="1" applyFill="1" applyBorder="1" applyAlignment="1">
      <alignment wrapText="1"/>
    </xf>
    <xf numFmtId="179" fontId="14" fillId="37" borderId="16" xfId="0" applyNumberFormat="1" applyFont="1" applyFill="1" applyBorder="1" applyAlignment="1">
      <alignment horizontal="right" wrapText="1"/>
    </xf>
    <xf numFmtId="4" fontId="79" fillId="35" borderId="16" xfId="0" applyNumberFormat="1" applyFont="1" applyFill="1" applyBorder="1" applyAlignment="1">
      <alignment horizontal="right" wrapText="1"/>
    </xf>
    <xf numFmtId="40" fontId="14" fillId="37" borderId="16" xfId="0" applyNumberFormat="1" applyFont="1" applyFill="1" applyBorder="1" applyAlignment="1">
      <alignment horizontal="right" wrapText="1"/>
    </xf>
    <xf numFmtId="4" fontId="79" fillId="36" borderId="18" xfId="0" applyNumberFormat="1" applyFont="1" applyFill="1" applyBorder="1" applyAlignment="1">
      <alignment wrapText="1"/>
    </xf>
    <xf numFmtId="0" fontId="80" fillId="0" borderId="0" xfId="0" applyFont="1" applyAlignment="1">
      <alignment/>
    </xf>
    <xf numFmtId="0" fontId="0" fillId="32" borderId="16" xfId="0" applyFill="1" applyBorder="1" applyAlignment="1">
      <alignment wrapText="1"/>
    </xf>
    <xf numFmtId="0" fontId="32" fillId="0" borderId="0" xfId="0" applyFont="1" applyAlignment="1">
      <alignment/>
    </xf>
    <xf numFmtId="40" fontId="28" fillId="9" borderId="16" xfId="0" applyNumberFormat="1" applyFont="1" applyFill="1" applyBorder="1" applyAlignment="1">
      <alignment/>
    </xf>
    <xf numFmtId="0" fontId="33" fillId="9" borderId="23" xfId="0" applyFont="1" applyFill="1" applyBorder="1" applyAlignment="1">
      <alignment horizontal="center" wrapText="1"/>
    </xf>
    <xf numFmtId="0" fontId="33" fillId="9" borderId="29" xfId="0" applyFont="1" applyFill="1" applyBorder="1" applyAlignment="1">
      <alignment horizontal="center" wrapText="1"/>
    </xf>
    <xf numFmtId="0" fontId="33" fillId="9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4" fillId="0" borderId="3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32" borderId="28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right" wrapText="1"/>
    </xf>
    <xf numFmtId="0" fontId="13" fillId="33" borderId="16" xfId="0" applyFont="1" applyFill="1" applyBorder="1" applyAlignment="1">
      <alignment wrapText="1"/>
    </xf>
    <xf numFmtId="0" fontId="13" fillId="33" borderId="16" xfId="0" applyFont="1" applyFill="1" applyBorder="1" applyAlignment="1">
      <alignment horizontal="center" wrapText="1"/>
    </xf>
    <xf numFmtId="0" fontId="17" fillId="33" borderId="16" xfId="0" applyFont="1" applyFill="1" applyBorder="1" applyAlignment="1">
      <alignment horizontal="left" wrapText="1" inden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4"/>
  <sheetViews>
    <sheetView tabSelected="1" zoomScale="75" zoomScaleNormal="75" zoomScalePageLayoutView="0" workbookViewId="0" topLeftCell="C1">
      <selection activeCell="K14" sqref="K14"/>
    </sheetView>
  </sheetViews>
  <sheetFormatPr defaultColWidth="9.00390625" defaultRowHeight="16.5"/>
  <cols>
    <col min="1" max="1" width="26.25390625" style="0" hidden="1" customWidth="1"/>
    <col min="2" max="2" width="29.25390625" style="12" hidden="1" customWidth="1"/>
    <col min="3" max="3" width="30.125" style="13" customWidth="1"/>
    <col min="4" max="4" width="27.25390625" style="0" customWidth="1"/>
    <col min="5" max="5" width="10.125" style="0" customWidth="1"/>
    <col min="6" max="6" width="27.25390625" style="0" customWidth="1"/>
    <col min="7" max="7" width="11.625" style="0" customWidth="1"/>
    <col min="8" max="8" width="25.625" style="0" hidden="1" customWidth="1"/>
    <col min="9" max="9" width="11.625" style="12" hidden="1" customWidth="1"/>
    <col min="10" max="10" width="27.625" style="13" customWidth="1"/>
    <col min="11" max="11" width="27.00390625" style="0" customWidth="1"/>
    <col min="12" max="12" width="10.625" style="0" customWidth="1"/>
    <col min="13" max="13" width="26.125" style="0" customWidth="1"/>
    <col min="14" max="14" width="10.00390625" style="0" bestFit="1" customWidth="1"/>
  </cols>
  <sheetData>
    <row r="1" spans="1:14" ht="29.25" customHeight="1">
      <c r="A1" s="2"/>
      <c r="B1" s="9"/>
      <c r="C1" s="121" t="s">
        <v>40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7.75" customHeight="1">
      <c r="A2" s="1"/>
      <c r="B2" s="10"/>
      <c r="C2" s="122" t="s">
        <v>163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21.75" customHeight="1">
      <c r="A3" s="123" t="s">
        <v>164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25.5" customHeight="1" thickBot="1">
      <c r="A4" s="3"/>
      <c r="B4" s="11"/>
      <c r="C4" s="8"/>
      <c r="D4" s="17"/>
      <c r="E4" s="17"/>
      <c r="F4" s="17"/>
      <c r="G4" s="17"/>
      <c r="H4" s="17"/>
      <c r="I4" s="17"/>
      <c r="J4" s="17"/>
      <c r="K4" s="18"/>
      <c r="L4" s="18"/>
      <c r="M4" s="124" t="s">
        <v>35</v>
      </c>
      <c r="N4" s="124"/>
    </row>
    <row r="5" spans="1:14" ht="27" customHeight="1">
      <c r="A5" s="125" t="s">
        <v>0</v>
      </c>
      <c r="B5" s="127" t="s">
        <v>0</v>
      </c>
      <c r="C5" s="129" t="s">
        <v>36</v>
      </c>
      <c r="D5" s="118" t="s">
        <v>161</v>
      </c>
      <c r="E5" s="119"/>
      <c r="F5" s="118" t="s">
        <v>162</v>
      </c>
      <c r="G5" s="119"/>
      <c r="H5" s="131" t="s">
        <v>0</v>
      </c>
      <c r="I5" s="133" t="s">
        <v>0</v>
      </c>
      <c r="J5" s="135" t="s">
        <v>36</v>
      </c>
      <c r="K5" s="118" t="s">
        <v>161</v>
      </c>
      <c r="L5" s="119"/>
      <c r="M5" s="118" t="s">
        <v>162</v>
      </c>
      <c r="N5" s="120"/>
    </row>
    <row r="6" spans="1:14" ht="24.75" customHeight="1" thickBot="1">
      <c r="A6" s="126"/>
      <c r="B6" s="128"/>
      <c r="C6" s="130"/>
      <c r="D6" s="58" t="s">
        <v>57</v>
      </c>
      <c r="E6" s="58" t="s">
        <v>38</v>
      </c>
      <c r="F6" s="58" t="s">
        <v>37</v>
      </c>
      <c r="G6" s="58" t="s">
        <v>38</v>
      </c>
      <c r="H6" s="132"/>
      <c r="I6" s="134"/>
      <c r="J6" s="136"/>
      <c r="K6" s="58" t="s">
        <v>37</v>
      </c>
      <c r="L6" s="58" t="s">
        <v>38</v>
      </c>
      <c r="M6" s="58" t="s">
        <v>37</v>
      </c>
      <c r="N6" s="59" t="s">
        <v>38</v>
      </c>
    </row>
    <row r="7" spans="1:14" ht="39.75" customHeight="1">
      <c r="A7" s="5" t="s">
        <v>1</v>
      </c>
      <c r="B7" s="79" t="s">
        <v>1</v>
      </c>
      <c r="C7" s="116" t="s">
        <v>73</v>
      </c>
      <c r="D7" s="81">
        <f>D8+D14+D17+D25+D27</f>
        <v>8076857390</v>
      </c>
      <c r="E7" s="81">
        <v>100</v>
      </c>
      <c r="F7" s="81">
        <f>F8+F14+F17+F25+F27</f>
        <v>8091552497</v>
      </c>
      <c r="G7" s="81">
        <v>100</v>
      </c>
      <c r="H7" s="80" t="s">
        <v>2</v>
      </c>
      <c r="I7" s="80" t="s">
        <v>2</v>
      </c>
      <c r="J7" s="115" t="s">
        <v>152</v>
      </c>
      <c r="K7" s="81">
        <f>K8+K11</f>
        <v>3867267129</v>
      </c>
      <c r="L7" s="81">
        <f>K7/K$30*100</f>
        <v>47.88083956747935</v>
      </c>
      <c r="M7" s="81">
        <f>M8+M11</f>
        <v>3869831917</v>
      </c>
      <c r="N7" s="81">
        <f>M7/M$30*100</f>
        <v>47.82558005320694</v>
      </c>
    </row>
    <row r="8" spans="1:14" ht="39.75" customHeight="1">
      <c r="A8" s="4" t="s">
        <v>3</v>
      </c>
      <c r="B8" s="14" t="s">
        <v>3</v>
      </c>
      <c r="C8" s="60" t="s">
        <v>60</v>
      </c>
      <c r="D8" s="61">
        <f>SUM(D9:D13)</f>
        <v>692431020</v>
      </c>
      <c r="E8" s="61">
        <f>D8/D$7*100</f>
        <v>8.573025207270621</v>
      </c>
      <c r="F8" s="61">
        <f>SUM(F9:F13)</f>
        <v>886957167</v>
      </c>
      <c r="G8" s="61">
        <f aca="true" t="shared" si="0" ref="G8:G16">F8/F$7*100</f>
        <v>10.961520268562127</v>
      </c>
      <c r="H8" s="62" t="s">
        <v>4</v>
      </c>
      <c r="I8" s="63" t="s">
        <v>4</v>
      </c>
      <c r="J8" s="64" t="s">
        <v>70</v>
      </c>
      <c r="K8" s="61">
        <f>SUM(K9:K10)</f>
        <v>712030463</v>
      </c>
      <c r="L8" s="61">
        <f>K8/K$30*100</f>
        <v>8.815686951233888</v>
      </c>
      <c r="M8" s="61">
        <f>SUM(M9:M10)</f>
        <v>682609471</v>
      </c>
      <c r="N8" s="61">
        <f>M8/M$30*100</f>
        <v>8.436075416344172</v>
      </c>
    </row>
    <row r="9" spans="1:14" ht="39.75" customHeight="1">
      <c r="A9" s="4" t="s">
        <v>5</v>
      </c>
      <c r="B9" s="14" t="s">
        <v>5</v>
      </c>
      <c r="C9" s="84" t="s">
        <v>61</v>
      </c>
      <c r="D9" s="88">
        <v>367355448</v>
      </c>
      <c r="E9" s="88">
        <f>D9/D$7*100</f>
        <v>4.5482472979506205</v>
      </c>
      <c r="F9" s="88">
        <v>554271586</v>
      </c>
      <c r="G9" s="88">
        <f>F9/F$7*100</f>
        <v>6.850002965506312</v>
      </c>
      <c r="H9" s="62" t="s">
        <v>6</v>
      </c>
      <c r="I9" s="63" t="s">
        <v>6</v>
      </c>
      <c r="J9" s="78" t="s">
        <v>71</v>
      </c>
      <c r="K9" s="88">
        <v>17209805</v>
      </c>
      <c r="L9" s="88">
        <f>K9/K$30*100</f>
        <v>0.21307550906256623</v>
      </c>
      <c r="M9" s="88">
        <v>27494504</v>
      </c>
      <c r="N9" s="88">
        <f>M9/M$30*100</f>
        <v>0.3397926913307895</v>
      </c>
    </row>
    <row r="10" spans="1:14" ht="39.75" customHeight="1">
      <c r="A10" s="4"/>
      <c r="B10" s="14" t="s">
        <v>141</v>
      </c>
      <c r="C10" s="84" t="s">
        <v>111</v>
      </c>
      <c r="D10" s="88">
        <v>176215925</v>
      </c>
      <c r="E10" s="88">
        <f>D10/D$7*100</f>
        <v>2.181738719544236</v>
      </c>
      <c r="F10" s="88">
        <v>207878517</v>
      </c>
      <c r="G10" s="88">
        <f>F10/F$7*100</f>
        <v>2.5690807428744042</v>
      </c>
      <c r="H10" s="62"/>
      <c r="I10" s="63" t="s">
        <v>8</v>
      </c>
      <c r="J10" s="78" t="s">
        <v>72</v>
      </c>
      <c r="K10" s="88">
        <v>694820658</v>
      </c>
      <c r="L10" s="88">
        <f>K10/K$30*100</f>
        <v>8.602611442171321</v>
      </c>
      <c r="M10" s="88">
        <v>655114967</v>
      </c>
      <c r="N10" s="88">
        <f>M10/M$30*100</f>
        <v>8.096282725013383</v>
      </c>
    </row>
    <row r="11" spans="1:14" ht="39.75" customHeight="1">
      <c r="A11" s="4" t="s">
        <v>7</v>
      </c>
      <c r="B11" s="14" t="s">
        <v>142</v>
      </c>
      <c r="C11" s="84" t="s">
        <v>62</v>
      </c>
      <c r="D11" s="88">
        <v>121083975</v>
      </c>
      <c r="E11" s="88">
        <f>D11/D$7*100</f>
        <v>1.499147120635245</v>
      </c>
      <c r="F11" s="88">
        <v>105389750</v>
      </c>
      <c r="G11" s="88">
        <f>F11/F$7*100</f>
        <v>1.3024663689579223</v>
      </c>
      <c r="H11" s="62" t="s">
        <v>8</v>
      </c>
      <c r="I11" s="63" t="s">
        <v>148</v>
      </c>
      <c r="J11" s="64" t="s">
        <v>145</v>
      </c>
      <c r="K11" s="61">
        <f>SUM(K12:K13)</f>
        <v>3155236666</v>
      </c>
      <c r="L11" s="61">
        <f>K11/K$30*100</f>
        <v>39.06515261624546</v>
      </c>
      <c r="M11" s="61">
        <f>SUM(M12:M13)</f>
        <v>3187222446</v>
      </c>
      <c r="N11" s="61">
        <f>M11/M$30*100</f>
        <v>39.38950463686277</v>
      </c>
    </row>
    <row r="12" spans="1:14" ht="39.75" customHeight="1">
      <c r="A12" s="4" t="s">
        <v>9</v>
      </c>
      <c r="B12" s="14" t="s">
        <v>143</v>
      </c>
      <c r="C12" s="84" t="s">
        <v>144</v>
      </c>
      <c r="D12" s="88">
        <v>16923162</v>
      </c>
      <c r="E12" s="88">
        <f>D12/D$7*100</f>
        <v>0.20952656686686902</v>
      </c>
      <c r="F12" s="88">
        <v>9839591</v>
      </c>
      <c r="G12" s="88">
        <f>F12/F$7*100</f>
        <v>0.1216032523257817</v>
      </c>
      <c r="H12" s="62" t="s">
        <v>10</v>
      </c>
      <c r="I12" s="63" t="s">
        <v>147</v>
      </c>
      <c r="J12" s="78" t="s">
        <v>146</v>
      </c>
      <c r="K12" s="88">
        <v>135762077</v>
      </c>
      <c r="L12" s="88">
        <f aca="true" t="shared" si="1" ref="L12:L22">K12/K$30*100</f>
        <v>1.680877480492447</v>
      </c>
      <c r="M12" s="88">
        <v>135360621</v>
      </c>
      <c r="N12" s="88">
        <f>M12/M$30*100</f>
        <v>1.6728634097126094</v>
      </c>
    </row>
    <row r="13" spans="1:14" ht="39.75" customHeight="1">
      <c r="A13" s="4"/>
      <c r="B13" s="14" t="s">
        <v>115</v>
      </c>
      <c r="C13" s="83" t="s">
        <v>112</v>
      </c>
      <c r="D13" s="88">
        <v>10852510</v>
      </c>
      <c r="E13" s="88">
        <f>D13/D$7*100</f>
        <v>0.13436550227365102</v>
      </c>
      <c r="F13" s="88">
        <v>9577723</v>
      </c>
      <c r="G13" s="88">
        <f>F13/F$7*100</f>
        <v>0.11836693889770854</v>
      </c>
      <c r="H13" s="62"/>
      <c r="I13" s="77" t="s">
        <v>138</v>
      </c>
      <c r="J13" s="78" t="s">
        <v>120</v>
      </c>
      <c r="K13" s="88">
        <v>3019474589</v>
      </c>
      <c r="L13" s="88">
        <f t="shared" si="1"/>
        <v>37.384275135753015</v>
      </c>
      <c r="M13" s="88">
        <v>3051861825</v>
      </c>
      <c r="N13" s="88">
        <f>M13/M$30*100</f>
        <v>37.716641227150156</v>
      </c>
    </row>
    <row r="14" spans="1:14" ht="39" customHeight="1">
      <c r="A14" s="4" t="s">
        <v>12</v>
      </c>
      <c r="B14" s="14" t="s">
        <v>12</v>
      </c>
      <c r="C14" s="60" t="s">
        <v>63</v>
      </c>
      <c r="D14" s="66">
        <f>SUM(D15:D16)</f>
        <v>1745086156</v>
      </c>
      <c r="E14" s="61">
        <f>D14/D$7*100</f>
        <v>21.606004312526313</v>
      </c>
      <c r="F14" s="66">
        <f>SUM(F15:F16)</f>
        <v>1657117396</v>
      </c>
      <c r="G14" s="61">
        <f t="shared" si="0"/>
        <v>20.479597662060375</v>
      </c>
      <c r="H14" s="62" t="s">
        <v>11</v>
      </c>
      <c r="I14" s="82" t="s">
        <v>121</v>
      </c>
      <c r="J14" s="114" t="s">
        <v>125</v>
      </c>
      <c r="K14" s="113">
        <f>K15+K17+K19+K21</f>
        <v>4209590261</v>
      </c>
      <c r="L14" s="113">
        <f t="shared" si="1"/>
        <v>52.11916043252065</v>
      </c>
      <c r="M14" s="113">
        <f>M15+M17+M19+M21</f>
        <v>4221720580</v>
      </c>
      <c r="N14" s="113">
        <f aca="true" t="shared" si="2" ref="N12:N22">M14/M$30*100</f>
        <v>52.17441994679306</v>
      </c>
    </row>
    <row r="15" spans="1:14" ht="39" customHeight="1">
      <c r="A15" s="4"/>
      <c r="B15" s="14" t="s">
        <v>114</v>
      </c>
      <c r="C15" s="84" t="s">
        <v>113</v>
      </c>
      <c r="D15" s="89">
        <v>1559886436</v>
      </c>
      <c r="E15" s="88">
        <f>D15/D$7*100</f>
        <v>19.313036750299737</v>
      </c>
      <c r="F15" s="89">
        <v>1499483694</v>
      </c>
      <c r="G15" s="88">
        <f t="shared" si="0"/>
        <v>18.53147087108369</v>
      </c>
      <c r="H15" s="62"/>
      <c r="I15" s="63" t="s">
        <v>135</v>
      </c>
      <c r="J15" s="64" t="s">
        <v>124</v>
      </c>
      <c r="K15" s="61">
        <f>K16</f>
        <v>4050338130.3</v>
      </c>
      <c r="L15" s="61">
        <f t="shared" si="1"/>
        <v>50.147451350506024</v>
      </c>
      <c r="M15" s="61">
        <f>M16</f>
        <v>3940622720.3</v>
      </c>
      <c r="N15" s="61">
        <f t="shared" si="2"/>
        <v>48.70045299416909</v>
      </c>
    </row>
    <row r="16" spans="1:15" ht="39.75" customHeight="1">
      <c r="A16" s="4"/>
      <c r="B16" s="14" t="s">
        <v>13</v>
      </c>
      <c r="C16" s="84" t="s">
        <v>64</v>
      </c>
      <c r="D16" s="88">
        <v>185199720</v>
      </c>
      <c r="E16" s="88">
        <f>D16/D$7*100</f>
        <v>2.2929675622265755</v>
      </c>
      <c r="F16" s="88">
        <v>157633702</v>
      </c>
      <c r="G16" s="88">
        <f t="shared" si="0"/>
        <v>1.948126790976686</v>
      </c>
      <c r="H16" s="62" t="s">
        <v>14</v>
      </c>
      <c r="I16" s="63" t="s">
        <v>136</v>
      </c>
      <c r="J16" s="91" t="s">
        <v>139</v>
      </c>
      <c r="K16" s="88">
        <v>4050338130.3</v>
      </c>
      <c r="L16" s="88">
        <f t="shared" si="1"/>
        <v>50.147451350506024</v>
      </c>
      <c r="M16" s="88">
        <v>3940622720.3</v>
      </c>
      <c r="N16" s="88">
        <f t="shared" si="2"/>
        <v>48.70045299416909</v>
      </c>
      <c r="O16" s="117"/>
    </row>
    <row r="17" spans="1:14" ht="39.75" customHeight="1">
      <c r="A17" s="4"/>
      <c r="B17" s="14" t="s">
        <v>117</v>
      </c>
      <c r="C17" s="85" t="s">
        <v>116</v>
      </c>
      <c r="D17" s="61">
        <f>SUM(D18:D24)</f>
        <v>2501929651</v>
      </c>
      <c r="E17" s="61">
        <f>D17/D$7*100</f>
        <v>30.976523791266295</v>
      </c>
      <c r="F17" s="61">
        <f>SUM(F18:F24)</f>
        <v>2363405064</v>
      </c>
      <c r="G17" s="61">
        <f aca="true" t="shared" si="3" ref="G15:G30">F17/F$7*100</f>
        <v>29.20830168099693</v>
      </c>
      <c r="H17" s="62" t="s">
        <v>15</v>
      </c>
      <c r="I17" s="63" t="s">
        <v>159</v>
      </c>
      <c r="J17" s="64" t="s">
        <v>122</v>
      </c>
      <c r="K17" s="61">
        <f>K18</f>
        <v>263093943.7</v>
      </c>
      <c r="L17" s="61">
        <f t="shared" si="1"/>
        <v>3.2573800798530623</v>
      </c>
      <c r="M17" s="61">
        <f>M18</f>
        <v>333116019.7</v>
      </c>
      <c r="N17" s="61">
        <f t="shared" si="2"/>
        <v>4.116836908905987</v>
      </c>
    </row>
    <row r="18" spans="1:14" ht="39.75" customHeight="1">
      <c r="A18" s="4" t="s">
        <v>17</v>
      </c>
      <c r="B18" s="14" t="s">
        <v>128</v>
      </c>
      <c r="C18" s="84" t="s">
        <v>132</v>
      </c>
      <c r="D18" s="88">
        <v>69731500</v>
      </c>
      <c r="E18" s="88">
        <f>D18/D$7*100</f>
        <v>0.8633494022852866</v>
      </c>
      <c r="F18" s="88">
        <v>69731500</v>
      </c>
      <c r="G18" s="88">
        <f t="shared" si="3"/>
        <v>0.8617814693268497</v>
      </c>
      <c r="H18" s="62" t="s">
        <v>16</v>
      </c>
      <c r="I18" s="63" t="s">
        <v>158</v>
      </c>
      <c r="J18" s="78" t="s">
        <v>160</v>
      </c>
      <c r="K18" s="88">
        <v>263093943.7</v>
      </c>
      <c r="L18" s="88">
        <f t="shared" si="1"/>
        <v>3.2573800798530623</v>
      </c>
      <c r="M18" s="88">
        <v>333116019.7</v>
      </c>
      <c r="N18" s="88">
        <f t="shared" si="2"/>
        <v>4.116836908905987</v>
      </c>
    </row>
    <row r="19" spans="1:14" ht="39.75" customHeight="1">
      <c r="A19" s="4"/>
      <c r="B19" s="14" t="s">
        <v>129</v>
      </c>
      <c r="C19" s="84" t="s">
        <v>133</v>
      </c>
      <c r="D19" s="88">
        <v>28223374</v>
      </c>
      <c r="E19" s="88">
        <f>D19/D$7*100</f>
        <v>0.3494350913629292</v>
      </c>
      <c r="F19" s="88">
        <v>26664373</v>
      </c>
      <c r="G19" s="88">
        <f t="shared" si="3"/>
        <v>0.32953346109891773</v>
      </c>
      <c r="H19" s="62"/>
      <c r="I19" s="63" t="s">
        <v>156</v>
      </c>
      <c r="J19" s="64" t="s">
        <v>155</v>
      </c>
      <c r="K19" s="61">
        <f>K20</f>
        <v>-109122236</v>
      </c>
      <c r="L19" s="61">
        <f t="shared" si="1"/>
        <v>-1.3510481952436701</v>
      </c>
      <c r="M19" s="61">
        <f>M20</f>
        <v>-56911669</v>
      </c>
      <c r="N19" s="61">
        <f t="shared" si="2"/>
        <v>-0.7033467189528883</v>
      </c>
    </row>
    <row r="20" spans="1:14" ht="39.75" customHeight="1">
      <c r="A20" s="4" t="s">
        <v>18</v>
      </c>
      <c r="B20" s="14" t="s">
        <v>130</v>
      </c>
      <c r="C20" s="84" t="s">
        <v>65</v>
      </c>
      <c r="D20" s="88">
        <v>1306376435</v>
      </c>
      <c r="E20" s="88">
        <f>D20/D$7*100</f>
        <v>16.17431597365371</v>
      </c>
      <c r="F20" s="88">
        <v>1285089322</v>
      </c>
      <c r="G20" s="88">
        <f t="shared" si="3"/>
        <v>15.881863492530709</v>
      </c>
      <c r="H20" s="62"/>
      <c r="I20" s="63" t="s">
        <v>137</v>
      </c>
      <c r="J20" s="78" t="s">
        <v>157</v>
      </c>
      <c r="K20" s="65">
        <v>-109122236</v>
      </c>
      <c r="L20" s="65">
        <f t="shared" si="1"/>
        <v>-1.3510481952436701</v>
      </c>
      <c r="M20" s="65">
        <v>-56911669</v>
      </c>
      <c r="N20" s="65">
        <f t="shared" si="2"/>
        <v>-0.7033467189528883</v>
      </c>
    </row>
    <row r="21" spans="1:14" ht="39.75" customHeight="1">
      <c r="A21" s="4" t="s">
        <v>21</v>
      </c>
      <c r="B21" s="14" t="s">
        <v>21</v>
      </c>
      <c r="C21" s="84" t="s">
        <v>66</v>
      </c>
      <c r="D21" s="88">
        <v>449418128</v>
      </c>
      <c r="E21" s="88">
        <f>D21/D$7*100</f>
        <v>5.564269694255429</v>
      </c>
      <c r="F21" s="88">
        <v>427718767</v>
      </c>
      <c r="G21" s="88">
        <f t="shared" si="3"/>
        <v>5.285991373825724</v>
      </c>
      <c r="H21" s="62" t="s">
        <v>19</v>
      </c>
      <c r="I21" s="63" t="s">
        <v>123</v>
      </c>
      <c r="J21" s="99" t="s">
        <v>154</v>
      </c>
      <c r="K21" s="61">
        <f>K22</f>
        <v>5280423</v>
      </c>
      <c r="L21" s="61">
        <f t="shared" si="1"/>
        <v>0.06537719740523981</v>
      </c>
      <c r="M21" s="61">
        <f>M22</f>
        <v>4893509</v>
      </c>
      <c r="N21" s="61">
        <f t="shared" si="2"/>
        <v>0.060476762670875615</v>
      </c>
    </row>
    <row r="22" spans="1:14" ht="57" customHeight="1">
      <c r="A22" s="4" t="s">
        <v>24</v>
      </c>
      <c r="B22" s="14" t="s">
        <v>24</v>
      </c>
      <c r="C22" s="84" t="s">
        <v>67</v>
      </c>
      <c r="D22" s="88">
        <v>57677060</v>
      </c>
      <c r="E22" s="88">
        <f>D22/D$7*100</f>
        <v>0.7141027408928907</v>
      </c>
      <c r="F22" s="88">
        <v>62822515</v>
      </c>
      <c r="G22" s="88">
        <f t="shared" si="3"/>
        <v>0.7763963098959302</v>
      </c>
      <c r="H22" s="62" t="s">
        <v>20</v>
      </c>
      <c r="I22" s="63" t="s">
        <v>140</v>
      </c>
      <c r="J22" s="78" t="s">
        <v>153</v>
      </c>
      <c r="K22" s="101">
        <v>5280423</v>
      </c>
      <c r="L22" s="100">
        <f t="shared" si="1"/>
        <v>0.06537719740523981</v>
      </c>
      <c r="M22" s="101">
        <v>4893509</v>
      </c>
      <c r="N22" s="100">
        <f t="shared" si="2"/>
        <v>0.060476762670875615</v>
      </c>
    </row>
    <row r="23" spans="1:14" ht="39.75" customHeight="1">
      <c r="A23" s="4" t="s">
        <v>27</v>
      </c>
      <c r="B23" s="14" t="s">
        <v>27</v>
      </c>
      <c r="C23" s="84" t="s">
        <v>68</v>
      </c>
      <c r="D23" s="88">
        <v>431592041</v>
      </c>
      <c r="E23" s="88">
        <f>D23/D$7*100</f>
        <v>5.343563965043587</v>
      </c>
      <c r="F23" s="88">
        <v>400491004</v>
      </c>
      <c r="G23" s="88">
        <f t="shared" si="3"/>
        <v>4.949495219223812</v>
      </c>
      <c r="H23" s="62" t="s">
        <v>22</v>
      </c>
      <c r="I23" s="94"/>
      <c r="J23" s="110"/>
      <c r="K23" s="96"/>
      <c r="L23" s="96"/>
      <c r="M23" s="96"/>
      <c r="N23" s="96"/>
    </row>
    <row r="24" spans="1:14" ht="39.75" customHeight="1">
      <c r="A24" s="4" t="s">
        <v>29</v>
      </c>
      <c r="B24" s="14" t="s">
        <v>29</v>
      </c>
      <c r="C24" s="84" t="s">
        <v>69</v>
      </c>
      <c r="D24" s="88">
        <v>158911113</v>
      </c>
      <c r="E24" s="88">
        <f>D24/D$7*100</f>
        <v>1.967486923772465</v>
      </c>
      <c r="F24" s="88">
        <v>90887583</v>
      </c>
      <c r="G24" s="88">
        <f t="shared" si="3"/>
        <v>1.1232403550949859</v>
      </c>
      <c r="H24" s="62" t="s">
        <v>23</v>
      </c>
      <c r="I24" s="94"/>
      <c r="J24" s="95"/>
      <c r="K24" s="96"/>
      <c r="L24" s="96"/>
      <c r="M24" s="96"/>
      <c r="N24" s="96"/>
    </row>
    <row r="25" spans="1:14" ht="51" customHeight="1">
      <c r="A25" s="4" t="s">
        <v>30</v>
      </c>
      <c r="B25" s="14" t="s">
        <v>30</v>
      </c>
      <c r="C25" s="60" t="s">
        <v>74</v>
      </c>
      <c r="D25" s="61">
        <f>D26</f>
        <v>13392172</v>
      </c>
      <c r="E25" s="61">
        <f>D25/D$7*100</f>
        <v>0.1658091922804149</v>
      </c>
      <c r="F25" s="61">
        <f>F26</f>
        <v>19973305</v>
      </c>
      <c r="G25" s="61">
        <f t="shared" si="3"/>
        <v>0.24684144368346178</v>
      </c>
      <c r="H25" s="62" t="s">
        <v>25</v>
      </c>
      <c r="I25" s="111"/>
      <c r="J25" s="95"/>
      <c r="K25" s="96"/>
      <c r="L25" s="96"/>
      <c r="M25" s="96"/>
      <c r="N25" s="96"/>
    </row>
    <row r="26" spans="1:14" ht="39.75" customHeight="1">
      <c r="A26" s="4" t="s">
        <v>31</v>
      </c>
      <c r="B26" s="14" t="s">
        <v>31</v>
      </c>
      <c r="C26" s="86" t="s">
        <v>126</v>
      </c>
      <c r="D26" s="88">
        <v>13392172</v>
      </c>
      <c r="E26" s="88">
        <f>D26/D$7*100</f>
        <v>0.1658091922804149</v>
      </c>
      <c r="F26" s="88">
        <v>19973305</v>
      </c>
      <c r="G26" s="88">
        <f t="shared" si="3"/>
        <v>0.24684144368346178</v>
      </c>
      <c r="H26" s="62" t="s">
        <v>26</v>
      </c>
      <c r="I26" s="94"/>
      <c r="J26" s="112"/>
      <c r="K26" s="96"/>
      <c r="L26" s="96"/>
      <c r="M26" s="96"/>
      <c r="N26" s="96"/>
    </row>
    <row r="27" spans="1:14" ht="39.75" customHeight="1">
      <c r="A27" s="4"/>
      <c r="B27" s="14" t="s">
        <v>119</v>
      </c>
      <c r="C27" s="87" t="s">
        <v>118</v>
      </c>
      <c r="D27" s="61">
        <f>SUM(D28:D29)</f>
        <v>3124018391</v>
      </c>
      <c r="E27" s="97">
        <f>D27/D$7*100</f>
        <v>38.67863749665636</v>
      </c>
      <c r="F27" s="61">
        <f>SUM(F28:F29)</f>
        <v>3164099565</v>
      </c>
      <c r="G27" s="97">
        <f t="shared" si="3"/>
        <v>39.103738944697106</v>
      </c>
      <c r="H27" s="62" t="s">
        <v>28</v>
      </c>
      <c r="I27" s="94"/>
      <c r="J27" s="95"/>
      <c r="K27" s="96"/>
      <c r="L27" s="96"/>
      <c r="M27" s="96"/>
      <c r="N27" s="96"/>
    </row>
    <row r="28" spans="1:14" ht="39.75" customHeight="1">
      <c r="A28" s="4"/>
      <c r="B28" s="14" t="s">
        <v>131</v>
      </c>
      <c r="C28" s="90" t="s">
        <v>127</v>
      </c>
      <c r="D28" s="88">
        <v>138452339</v>
      </c>
      <c r="E28" s="88">
        <f>D28/D$7*100</f>
        <v>1.7141857570918435</v>
      </c>
      <c r="F28" s="88">
        <v>146807243</v>
      </c>
      <c r="G28" s="88">
        <f t="shared" si="3"/>
        <v>1.8143272635805037</v>
      </c>
      <c r="H28" s="62"/>
      <c r="I28" s="92"/>
      <c r="J28" s="67"/>
      <c r="K28" s="93"/>
      <c r="L28" s="93"/>
      <c r="M28" s="93"/>
      <c r="N28" s="93"/>
    </row>
    <row r="29" spans="1:14" ht="39.75" customHeight="1">
      <c r="A29" s="4" t="s">
        <v>32</v>
      </c>
      <c r="B29" s="14" t="s">
        <v>32</v>
      </c>
      <c r="C29" s="90" t="s">
        <v>134</v>
      </c>
      <c r="D29" s="88">
        <v>2985566052</v>
      </c>
      <c r="E29" s="88">
        <f>D29/D$7*100</f>
        <v>36.96445173956452</v>
      </c>
      <c r="F29" s="88">
        <v>3017292322</v>
      </c>
      <c r="G29" s="88">
        <f t="shared" si="3"/>
        <v>37.289411681116604</v>
      </c>
      <c r="H29" s="62"/>
      <c r="I29" s="63"/>
      <c r="J29" s="67"/>
      <c r="K29" s="68"/>
      <c r="L29" s="68"/>
      <c r="M29" s="68"/>
      <c r="N29" s="68"/>
    </row>
    <row r="30" spans="1:18" ht="39.75" customHeight="1" thickBot="1">
      <c r="A30" s="6" t="s">
        <v>33</v>
      </c>
      <c r="B30" s="15" t="s">
        <v>33</v>
      </c>
      <c r="C30" s="69" t="s">
        <v>39</v>
      </c>
      <c r="D30" s="70">
        <f>D7</f>
        <v>8076857390</v>
      </c>
      <c r="E30" s="70">
        <f>D30/D$7*100</f>
        <v>100</v>
      </c>
      <c r="F30" s="70">
        <f>F7</f>
        <v>8091552497</v>
      </c>
      <c r="G30" s="98">
        <f t="shared" si="3"/>
        <v>100</v>
      </c>
      <c r="H30" s="71" t="s">
        <v>33</v>
      </c>
      <c r="I30" s="72" t="s">
        <v>33</v>
      </c>
      <c r="J30" s="73" t="s">
        <v>39</v>
      </c>
      <c r="K30" s="70">
        <f>K7+K14</f>
        <v>8076857390</v>
      </c>
      <c r="L30" s="70">
        <v>100</v>
      </c>
      <c r="M30" s="70">
        <f>M7+M14</f>
        <v>8091552497</v>
      </c>
      <c r="N30" s="70">
        <v>100</v>
      </c>
      <c r="O30" s="56"/>
      <c r="P30" s="57"/>
      <c r="R30" s="57"/>
    </row>
    <row r="31" spans="1:7" ht="26.25" customHeight="1">
      <c r="A31" s="7" t="s">
        <v>34</v>
      </c>
      <c r="D31" s="16"/>
      <c r="E31" s="16"/>
      <c r="F31" s="16"/>
      <c r="G31" s="16"/>
    </row>
    <row r="32" spans="3:12" ht="16.5">
      <c r="C32" s="31" t="s">
        <v>47</v>
      </c>
      <c r="D32" s="32"/>
      <c r="E32" s="32"/>
      <c r="F32" s="35" t="s">
        <v>45</v>
      </c>
      <c r="G32" s="36" t="s">
        <v>48</v>
      </c>
      <c r="J32" s="34"/>
      <c r="K32" s="32"/>
      <c r="L32" t="s">
        <v>46</v>
      </c>
    </row>
    <row r="33" ht="16.5">
      <c r="G33" s="36"/>
    </row>
    <row r="34" spans="3:12" ht="16.5">
      <c r="C34" s="33" t="s">
        <v>44</v>
      </c>
      <c r="D34" s="32"/>
      <c r="E34" s="32"/>
      <c r="F34" s="35" t="s">
        <v>45</v>
      </c>
      <c r="G34" s="36" t="s">
        <v>49</v>
      </c>
      <c r="J34" s="34"/>
      <c r="K34" s="32"/>
      <c r="L34" t="s">
        <v>46</v>
      </c>
    </row>
  </sheetData>
  <sheetProtection/>
  <mergeCells count="14">
    <mergeCell ref="F5:G5"/>
    <mergeCell ref="H5:H6"/>
    <mergeCell ref="I5:I6"/>
    <mergeCell ref="J5:J6"/>
    <mergeCell ref="K5:L5"/>
    <mergeCell ref="M5:N5"/>
    <mergeCell ref="C1:N1"/>
    <mergeCell ref="C2:N2"/>
    <mergeCell ref="A3:N3"/>
    <mergeCell ref="M4:N4"/>
    <mergeCell ref="A5:A6"/>
    <mergeCell ref="B5:B6"/>
    <mergeCell ref="C5:C6"/>
    <mergeCell ref="D5:E5"/>
  </mergeCells>
  <printOptions/>
  <pageMargins left="0.5511811023622047" right="0.31496062992125984" top="0.1968503937007874" bottom="0.1968503937007874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57"/>
  <sheetViews>
    <sheetView zoomScalePageLayoutView="0" workbookViewId="0" topLeftCell="A1">
      <selection activeCell="E45" sqref="E45"/>
    </sheetView>
  </sheetViews>
  <sheetFormatPr defaultColWidth="9.00390625" defaultRowHeight="16.5"/>
  <cols>
    <col min="1" max="1" width="32.50390625" style="0" customWidth="1"/>
    <col min="2" max="2" width="15.75390625" style="0" customWidth="1"/>
    <col min="3" max="3" width="7.625" style="0" customWidth="1"/>
    <col min="4" max="4" width="15.375" style="0" customWidth="1"/>
    <col min="5" max="5" width="6.625" style="0" bestFit="1" customWidth="1"/>
    <col min="6" max="6" width="14.875" style="0" customWidth="1"/>
    <col min="7" max="7" width="8.375" style="0" customWidth="1"/>
  </cols>
  <sheetData>
    <row r="1" spans="1:7" ht="16.5">
      <c r="A1" s="137" t="s">
        <v>58</v>
      </c>
      <c r="B1" s="137"/>
      <c r="C1" s="137"/>
      <c r="D1" s="137"/>
      <c r="E1" s="137"/>
      <c r="F1" s="137"/>
      <c r="G1" s="137"/>
    </row>
    <row r="2" spans="1:7" ht="16.5">
      <c r="A2" s="137" t="s">
        <v>59</v>
      </c>
      <c r="B2" s="137"/>
      <c r="C2" s="137"/>
      <c r="D2" s="137"/>
      <c r="E2" s="137"/>
      <c r="F2" s="137"/>
      <c r="G2" s="137"/>
    </row>
    <row r="3" spans="1:7" ht="16.5">
      <c r="A3" s="138" t="s">
        <v>165</v>
      </c>
      <c r="B3" s="138"/>
      <c r="C3" s="138"/>
      <c r="D3" s="138"/>
      <c r="E3" s="138"/>
      <c r="F3" s="138"/>
      <c r="G3" s="138"/>
    </row>
    <row r="4" spans="1:7" ht="11.25" customHeight="1">
      <c r="A4" s="139" t="s">
        <v>35</v>
      </c>
      <c r="B4" s="139"/>
      <c r="C4" s="139"/>
      <c r="D4" s="139"/>
      <c r="E4" s="139"/>
      <c r="F4" s="139"/>
      <c r="G4" s="139"/>
    </row>
    <row r="5" spans="1:7" ht="25.5" customHeight="1">
      <c r="A5" s="140" t="s">
        <v>41</v>
      </c>
      <c r="B5" s="141" t="s">
        <v>149</v>
      </c>
      <c r="C5" s="141"/>
      <c r="D5" s="141" t="s">
        <v>150</v>
      </c>
      <c r="E5" s="141"/>
      <c r="F5" s="141" t="s">
        <v>151</v>
      </c>
      <c r="G5" s="141"/>
    </row>
    <row r="6" spans="1:7" ht="16.5">
      <c r="A6" s="140"/>
      <c r="B6" s="20" t="s">
        <v>37</v>
      </c>
      <c r="C6" s="21" t="s">
        <v>42</v>
      </c>
      <c r="D6" s="20" t="s">
        <v>37</v>
      </c>
      <c r="E6" s="21" t="s">
        <v>42</v>
      </c>
      <c r="F6" s="20" t="s">
        <v>37</v>
      </c>
      <c r="G6" s="21" t="s">
        <v>42</v>
      </c>
    </row>
    <row r="7" spans="1:8" ht="19.5">
      <c r="A7" s="22" t="s">
        <v>75</v>
      </c>
      <c r="B7" s="23">
        <f>B8+B12+B14</f>
        <v>2379344472</v>
      </c>
      <c r="C7" s="24">
        <v>100</v>
      </c>
      <c r="D7" s="23">
        <f>D8+D12+D14</f>
        <v>2401664252</v>
      </c>
      <c r="E7" s="24">
        <v>100</v>
      </c>
      <c r="F7" s="23">
        <f aca="true" t="shared" si="0" ref="F7:F14">B7-D7</f>
        <v>-22319780</v>
      </c>
      <c r="G7" s="44">
        <f>(F7/D7)*100</f>
        <v>-0.9293463889223096</v>
      </c>
      <c r="H7" s="74"/>
    </row>
    <row r="8" spans="1:8" ht="19.5">
      <c r="A8" s="19" t="s">
        <v>110</v>
      </c>
      <c r="B8" s="25">
        <v>1265998058</v>
      </c>
      <c r="C8" s="49">
        <f>B8/B$7*100</f>
        <v>53.20785085548554</v>
      </c>
      <c r="D8" s="25">
        <f>SUM(D9:D11)</f>
        <v>1290854741</v>
      </c>
      <c r="E8" s="49">
        <f>D8/D$7*100</f>
        <v>53.74834304691145</v>
      </c>
      <c r="F8" s="43">
        <f t="shared" si="0"/>
        <v>-24856683</v>
      </c>
      <c r="G8" s="45">
        <f>(F8/D8)*100</f>
        <v>-1.925598768823827</v>
      </c>
      <c r="H8" s="74"/>
    </row>
    <row r="9" spans="1:8" ht="19.5">
      <c r="A9" s="19" t="s">
        <v>76</v>
      </c>
      <c r="B9" s="25">
        <v>450704908</v>
      </c>
      <c r="C9" s="49">
        <f aca="true" t="shared" si="1" ref="C9:C52">B9/B$7*100</f>
        <v>18.942398349792203</v>
      </c>
      <c r="D9" s="25">
        <f>466393951-18626925</f>
        <v>447767026</v>
      </c>
      <c r="E9" s="49">
        <f aca="true" t="shared" si="2" ref="E9:E52">D9/D$7*100</f>
        <v>18.644030930931308</v>
      </c>
      <c r="F9" s="108">
        <f t="shared" si="0"/>
        <v>2937882</v>
      </c>
      <c r="G9" s="106">
        <f>(F9/D9)*100</f>
        <v>0.656118434232359</v>
      </c>
      <c r="H9" s="74"/>
    </row>
    <row r="10" spans="1:8" ht="19.5">
      <c r="A10" s="19" t="s">
        <v>52</v>
      </c>
      <c r="B10" s="25">
        <v>804844042</v>
      </c>
      <c r="C10" s="49">
        <f t="shared" si="1"/>
        <v>33.82629339599046</v>
      </c>
      <c r="D10" s="25">
        <v>828941000</v>
      </c>
      <c r="E10" s="49">
        <f t="shared" si="2"/>
        <v>34.51527411917359</v>
      </c>
      <c r="F10" s="43">
        <f t="shared" si="0"/>
        <v>-24096958</v>
      </c>
      <c r="G10" s="45">
        <f>(F10/D10)*100</f>
        <v>-2.9069569486851297</v>
      </c>
      <c r="H10" s="74"/>
    </row>
    <row r="11" spans="1:8" ht="26.25">
      <c r="A11" s="26" t="s">
        <v>54</v>
      </c>
      <c r="B11" s="47">
        <v>10449108</v>
      </c>
      <c r="C11" s="49">
        <f t="shared" si="1"/>
        <v>0.43915910970288463</v>
      </c>
      <c r="D11" s="47">
        <v>14146715</v>
      </c>
      <c r="E11" s="49">
        <f t="shared" si="2"/>
        <v>0.5890379968065578</v>
      </c>
      <c r="F11" s="51">
        <f t="shared" si="0"/>
        <v>-3697607</v>
      </c>
      <c r="G11" s="45">
        <f aca="true" t="shared" si="3" ref="G11:G52">(F11/D11)*100</f>
        <v>-26.13756621236803</v>
      </c>
      <c r="H11" s="74"/>
    </row>
    <row r="12" spans="1:8" ht="19.5">
      <c r="A12" s="27" t="s">
        <v>77</v>
      </c>
      <c r="B12" s="25">
        <f>B13</f>
        <v>9317176</v>
      </c>
      <c r="C12" s="49">
        <f t="shared" si="1"/>
        <v>0.3915858384376048</v>
      </c>
      <c r="D12" s="25">
        <f>D13</f>
        <v>210061</v>
      </c>
      <c r="E12" s="49">
        <f t="shared" si="2"/>
        <v>0.008746476524562934</v>
      </c>
      <c r="F12" s="51">
        <f t="shared" si="0"/>
        <v>9107115</v>
      </c>
      <c r="G12" s="106">
        <f t="shared" si="3"/>
        <v>4335.462080062458</v>
      </c>
      <c r="H12" s="74"/>
    </row>
    <row r="13" spans="1:8" ht="19.5">
      <c r="A13" s="19" t="s">
        <v>78</v>
      </c>
      <c r="B13" s="25">
        <v>9317176</v>
      </c>
      <c r="C13" s="49">
        <f t="shared" si="1"/>
        <v>0.3915858384376048</v>
      </c>
      <c r="D13" s="25">
        <v>210061</v>
      </c>
      <c r="E13" s="49">
        <f t="shared" si="2"/>
        <v>0.008746476524562934</v>
      </c>
      <c r="F13" s="51">
        <f t="shared" si="0"/>
        <v>9107115</v>
      </c>
      <c r="G13" s="106">
        <f t="shared" si="3"/>
        <v>4335.462080062458</v>
      </c>
      <c r="H13" s="74"/>
    </row>
    <row r="14" spans="1:8" ht="21" customHeight="1">
      <c r="A14" s="19" t="s">
        <v>79</v>
      </c>
      <c r="B14" s="25">
        <f>SUM(B15:B17)</f>
        <v>1104029238</v>
      </c>
      <c r="C14" s="49">
        <f t="shared" si="1"/>
        <v>46.400563306076855</v>
      </c>
      <c r="D14" s="25">
        <f>SUM(D15:D17)</f>
        <v>1110599450</v>
      </c>
      <c r="E14" s="49">
        <f t="shared" si="2"/>
        <v>46.24291047656398</v>
      </c>
      <c r="F14" s="48">
        <f t="shared" si="0"/>
        <v>-6570212</v>
      </c>
      <c r="G14" s="45">
        <f t="shared" si="3"/>
        <v>-0.5915915049300627</v>
      </c>
      <c r="H14" s="74"/>
    </row>
    <row r="15" spans="1:8" ht="26.25">
      <c r="A15" s="27" t="s">
        <v>55</v>
      </c>
      <c r="B15" s="47">
        <v>854572000</v>
      </c>
      <c r="C15" s="49">
        <f t="shared" si="1"/>
        <v>35.91627904477717</v>
      </c>
      <c r="D15" s="47">
        <v>843824000</v>
      </c>
      <c r="E15" s="49">
        <f t="shared" si="2"/>
        <v>35.134969398711775</v>
      </c>
      <c r="F15" s="48">
        <f aca="true" t="shared" si="4" ref="F15:F52">B15-D15</f>
        <v>10748000</v>
      </c>
      <c r="G15" s="45">
        <f t="shared" si="3"/>
        <v>1.2737253266083923</v>
      </c>
      <c r="H15" s="74"/>
    </row>
    <row r="16" spans="1:8" ht="19.5">
      <c r="A16" s="27" t="s">
        <v>80</v>
      </c>
      <c r="B16" s="25">
        <v>242403482</v>
      </c>
      <c r="C16" s="49">
        <f t="shared" si="1"/>
        <v>10.187826304790725</v>
      </c>
      <c r="D16" s="25">
        <v>262929581</v>
      </c>
      <c r="E16" s="49">
        <f t="shared" si="2"/>
        <v>10.947807578892172</v>
      </c>
      <c r="F16" s="40">
        <f t="shared" si="4"/>
        <v>-20526099</v>
      </c>
      <c r="G16" s="106">
        <f t="shared" si="3"/>
        <v>-7.80669064391047</v>
      </c>
      <c r="H16" s="74"/>
    </row>
    <row r="17" spans="1:8" ht="19.5">
      <c r="A17" s="27" t="s">
        <v>81</v>
      </c>
      <c r="B17" s="25">
        <v>7053756</v>
      </c>
      <c r="C17" s="49">
        <f t="shared" si="1"/>
        <v>0.2964579565089556</v>
      </c>
      <c r="D17" s="25">
        <v>3845869</v>
      </c>
      <c r="E17" s="49">
        <f t="shared" si="2"/>
        <v>0.16013349896003698</v>
      </c>
      <c r="F17" s="105">
        <f t="shared" si="4"/>
        <v>3207887</v>
      </c>
      <c r="G17" s="106">
        <f t="shared" si="3"/>
        <v>83.41123943639266</v>
      </c>
      <c r="H17" s="74"/>
    </row>
    <row r="18" spans="1:8" ht="19.5">
      <c r="A18" s="28" t="s">
        <v>82</v>
      </c>
      <c r="B18" s="23">
        <f>B19+B23+B25+B27+B29</f>
        <v>2602317593</v>
      </c>
      <c r="C18" s="23">
        <f t="shared" si="1"/>
        <v>109.37119965704571</v>
      </c>
      <c r="D18" s="23">
        <f>D19+D23+D25+D27+D29</f>
        <v>2582553906</v>
      </c>
      <c r="E18" s="23">
        <f t="shared" si="2"/>
        <v>107.53184604589767</v>
      </c>
      <c r="F18" s="23">
        <f t="shared" si="4"/>
        <v>19763687</v>
      </c>
      <c r="G18" s="23">
        <f t="shared" si="3"/>
        <v>0.7652768429763804</v>
      </c>
      <c r="H18" s="74"/>
    </row>
    <row r="19" spans="1:8" ht="19.5">
      <c r="A19" s="19" t="s">
        <v>83</v>
      </c>
      <c r="B19" s="25">
        <v>2137340229</v>
      </c>
      <c r="C19" s="49">
        <f t="shared" si="1"/>
        <v>89.82895306468261</v>
      </c>
      <c r="D19" s="25">
        <f>SUM(D20:D22)</f>
        <v>2135057953</v>
      </c>
      <c r="E19" s="49">
        <f t="shared" si="2"/>
        <v>88.89910199654335</v>
      </c>
      <c r="F19" s="52">
        <f t="shared" si="4"/>
        <v>2282276</v>
      </c>
      <c r="G19" s="45">
        <f t="shared" si="3"/>
        <v>0.10689527170881435</v>
      </c>
      <c r="H19" s="74"/>
    </row>
    <row r="20" spans="1:8" ht="19.5">
      <c r="A20" s="27" t="s">
        <v>84</v>
      </c>
      <c r="B20" s="47">
        <v>1403479718</v>
      </c>
      <c r="C20" s="49">
        <f t="shared" si="1"/>
        <v>58.98598267363448</v>
      </c>
      <c r="D20" s="47">
        <v>1346612885</v>
      </c>
      <c r="E20" s="49">
        <f t="shared" si="2"/>
        <v>56.06998912852204</v>
      </c>
      <c r="F20" s="51">
        <f t="shared" si="4"/>
        <v>56866833</v>
      </c>
      <c r="G20" s="45">
        <f t="shared" si="3"/>
        <v>4.22295328029629</v>
      </c>
      <c r="H20" s="74"/>
    </row>
    <row r="21" spans="1:8" ht="19.5">
      <c r="A21" s="27" t="s">
        <v>85</v>
      </c>
      <c r="B21" s="25">
        <v>729428369</v>
      </c>
      <c r="C21" s="49">
        <f t="shared" si="1"/>
        <v>30.656694630973973</v>
      </c>
      <c r="D21" s="25">
        <v>783344182</v>
      </c>
      <c r="E21" s="49">
        <f t="shared" si="2"/>
        <v>32.61672323047093</v>
      </c>
      <c r="F21" s="53">
        <f t="shared" si="4"/>
        <v>-53915813</v>
      </c>
      <c r="G21" s="45">
        <f t="shared" si="3"/>
        <v>-6.882774422648358</v>
      </c>
      <c r="H21" s="74"/>
    </row>
    <row r="22" spans="1:8" ht="19.5">
      <c r="A22" s="27" t="s">
        <v>86</v>
      </c>
      <c r="B22" s="47">
        <v>4432142</v>
      </c>
      <c r="C22" s="49">
        <f t="shared" si="1"/>
        <v>0.18627576007413862</v>
      </c>
      <c r="D22" s="47">
        <v>5100886</v>
      </c>
      <c r="E22" s="49">
        <f t="shared" si="2"/>
        <v>0.21238963755038648</v>
      </c>
      <c r="F22" s="51">
        <f t="shared" si="4"/>
        <v>-668744</v>
      </c>
      <c r="G22" s="45">
        <f t="shared" si="3"/>
        <v>-13.110349849026228</v>
      </c>
      <c r="H22" s="74"/>
    </row>
    <row r="23" spans="1:8" ht="19.5">
      <c r="A23" s="27" t="s">
        <v>87</v>
      </c>
      <c r="B23" s="25">
        <f>SUM(B24)</f>
        <v>179045301</v>
      </c>
      <c r="C23" s="49">
        <f t="shared" si="1"/>
        <v>7.524984427727706</v>
      </c>
      <c r="D23" s="25">
        <f>SUM(D24)</f>
        <v>176269852</v>
      </c>
      <c r="E23" s="49">
        <f t="shared" si="2"/>
        <v>7.339487684559165</v>
      </c>
      <c r="F23" s="51">
        <f t="shared" si="4"/>
        <v>2775449</v>
      </c>
      <c r="G23" s="45">
        <f t="shared" si="3"/>
        <v>1.5745454872226248</v>
      </c>
      <c r="H23" s="74"/>
    </row>
    <row r="24" spans="1:8" ht="19.5">
      <c r="A24" s="19" t="s">
        <v>88</v>
      </c>
      <c r="B24" s="25">
        <v>179045301</v>
      </c>
      <c r="C24" s="49">
        <f t="shared" si="1"/>
        <v>7.524984427727706</v>
      </c>
      <c r="D24" s="25">
        <v>176269852</v>
      </c>
      <c r="E24" s="49">
        <f t="shared" si="2"/>
        <v>7.339487684559165</v>
      </c>
      <c r="F24" s="51">
        <f t="shared" si="4"/>
        <v>2775449</v>
      </c>
      <c r="G24" s="45">
        <f t="shared" si="3"/>
        <v>1.5745454872226248</v>
      </c>
      <c r="H24" s="74"/>
    </row>
    <row r="25" spans="1:8" ht="19.5">
      <c r="A25" s="27" t="s">
        <v>89</v>
      </c>
      <c r="B25" s="25">
        <f>SUM(B26)</f>
        <v>271762241</v>
      </c>
      <c r="C25" s="49">
        <f t="shared" si="1"/>
        <v>11.421727463092617</v>
      </c>
      <c r="D25" s="25">
        <f>SUM(D26)</f>
        <v>257871768</v>
      </c>
      <c r="E25" s="49">
        <f t="shared" si="2"/>
        <v>10.737211406017963</v>
      </c>
      <c r="F25" s="54">
        <f t="shared" si="4"/>
        <v>13890473</v>
      </c>
      <c r="G25" s="106">
        <f t="shared" si="3"/>
        <v>5.386581519850595</v>
      </c>
      <c r="H25" s="74"/>
    </row>
    <row r="26" spans="1:8" ht="19.5">
      <c r="A26" s="27" t="s">
        <v>43</v>
      </c>
      <c r="B26" s="25">
        <v>271762241</v>
      </c>
      <c r="C26" s="49">
        <f t="shared" si="1"/>
        <v>11.421727463092617</v>
      </c>
      <c r="D26" s="25">
        <v>257871768</v>
      </c>
      <c r="E26" s="49">
        <f t="shared" si="2"/>
        <v>10.737211406017963</v>
      </c>
      <c r="F26" s="54">
        <f t="shared" si="4"/>
        <v>13890473</v>
      </c>
      <c r="G26" s="106">
        <f t="shared" si="3"/>
        <v>5.386581519850595</v>
      </c>
      <c r="H26" s="74"/>
    </row>
    <row r="27" spans="1:8" ht="19.5">
      <c r="A27" s="27" t="s">
        <v>90</v>
      </c>
      <c r="B27" s="25">
        <f>SUM(B28)</f>
        <v>10878779</v>
      </c>
      <c r="C27" s="49">
        <f t="shared" si="1"/>
        <v>0.4572174869179682</v>
      </c>
      <c r="D27" s="25">
        <f>SUM(D28)</f>
        <v>10301695</v>
      </c>
      <c r="E27" s="49">
        <f t="shared" si="2"/>
        <v>0.42893984833313825</v>
      </c>
      <c r="F27" s="51">
        <f t="shared" si="4"/>
        <v>577084</v>
      </c>
      <c r="G27" s="106">
        <f t="shared" si="3"/>
        <v>5.601835426111917</v>
      </c>
      <c r="H27" s="74"/>
    </row>
    <row r="28" spans="1:8" ht="19.5">
      <c r="A28" s="27" t="s">
        <v>91</v>
      </c>
      <c r="B28" s="25">
        <v>10878779</v>
      </c>
      <c r="C28" s="49">
        <f t="shared" si="1"/>
        <v>0.4572174869179682</v>
      </c>
      <c r="D28" s="25">
        <v>10301695</v>
      </c>
      <c r="E28" s="49">
        <f t="shared" si="2"/>
        <v>0.42893984833313825</v>
      </c>
      <c r="F28" s="51">
        <f t="shared" si="4"/>
        <v>577084</v>
      </c>
      <c r="G28" s="106">
        <f t="shared" si="3"/>
        <v>5.601835426111917</v>
      </c>
      <c r="H28" s="74"/>
    </row>
    <row r="29" spans="1:8" ht="19.5">
      <c r="A29" s="27" t="s">
        <v>92</v>
      </c>
      <c r="B29" s="25">
        <f>SUM(B30)</f>
        <v>3291043</v>
      </c>
      <c r="C29" s="49">
        <f t="shared" si="1"/>
        <v>0.13831721462481875</v>
      </c>
      <c r="D29" s="25">
        <f>SUM(D30)</f>
        <v>3052638</v>
      </c>
      <c r="E29" s="49">
        <f t="shared" si="2"/>
        <v>0.1271051104440555</v>
      </c>
      <c r="F29" s="51">
        <f t="shared" si="4"/>
        <v>238405</v>
      </c>
      <c r="G29" s="106">
        <f t="shared" si="3"/>
        <v>7.809802538001557</v>
      </c>
      <c r="H29" s="74"/>
    </row>
    <row r="30" spans="1:8" ht="19.5">
      <c r="A30" s="27" t="s">
        <v>94</v>
      </c>
      <c r="B30" s="25">
        <v>3291043</v>
      </c>
      <c r="C30" s="49">
        <f t="shared" si="1"/>
        <v>0.13831721462481875</v>
      </c>
      <c r="D30" s="25">
        <v>3052638</v>
      </c>
      <c r="E30" s="49">
        <f t="shared" si="2"/>
        <v>0.1271051104440555</v>
      </c>
      <c r="F30" s="51">
        <f t="shared" si="4"/>
        <v>238405</v>
      </c>
      <c r="G30" s="106">
        <f t="shared" si="3"/>
        <v>7.809802538001557</v>
      </c>
      <c r="H30" s="74"/>
    </row>
    <row r="31" spans="1:8" ht="19.5">
      <c r="A31" s="41" t="s">
        <v>93</v>
      </c>
      <c r="B31" s="42">
        <f>B7-B18</f>
        <v>-222973121</v>
      </c>
      <c r="C31" s="42">
        <f t="shared" si="1"/>
        <v>-9.371199657045707</v>
      </c>
      <c r="D31" s="42">
        <f>D7-D18</f>
        <v>-180889654</v>
      </c>
      <c r="E31" s="42">
        <f t="shared" si="2"/>
        <v>-7.531846045897677</v>
      </c>
      <c r="F31" s="55">
        <f t="shared" si="4"/>
        <v>-42083467</v>
      </c>
      <c r="G31" s="109">
        <f t="shared" si="3"/>
        <v>23.264717505623622</v>
      </c>
      <c r="H31" s="74"/>
    </row>
    <row r="32" spans="1:8" ht="19.5">
      <c r="A32" s="28" t="s">
        <v>95</v>
      </c>
      <c r="B32" s="23">
        <f>B33+B37</f>
        <v>152211211</v>
      </c>
      <c r="C32" s="23">
        <f t="shared" si="1"/>
        <v>6.397191024301588</v>
      </c>
      <c r="D32" s="23">
        <f>D33+D37</f>
        <v>151140532</v>
      </c>
      <c r="E32" s="23">
        <f t="shared" si="2"/>
        <v>6.293158249498731</v>
      </c>
      <c r="F32" s="104">
        <f t="shared" si="4"/>
        <v>1070679</v>
      </c>
      <c r="G32" s="104">
        <f t="shared" si="3"/>
        <v>0.708399650201046</v>
      </c>
      <c r="H32" s="74"/>
    </row>
    <row r="33" spans="1:8" ht="19.5">
      <c r="A33" s="27" t="s">
        <v>96</v>
      </c>
      <c r="B33" s="25">
        <f>SUM(B34:B36)</f>
        <v>22342278</v>
      </c>
      <c r="C33" s="49">
        <f t="shared" si="1"/>
        <v>0.9390098097573827</v>
      </c>
      <c r="D33" s="25">
        <f>SUM(D34:D36)</f>
        <v>22008197</v>
      </c>
      <c r="E33" s="49">
        <f t="shared" si="2"/>
        <v>0.9163727603336955</v>
      </c>
      <c r="F33" s="103">
        <f t="shared" si="4"/>
        <v>334081</v>
      </c>
      <c r="G33" s="45">
        <f t="shared" si="3"/>
        <v>1.5179844128076463</v>
      </c>
      <c r="H33" s="74"/>
    </row>
    <row r="34" spans="1:8" ht="19.5">
      <c r="A34" s="27" t="s">
        <v>97</v>
      </c>
      <c r="B34" s="25">
        <v>21856396</v>
      </c>
      <c r="C34" s="49">
        <f t="shared" si="1"/>
        <v>0.918588975123397</v>
      </c>
      <c r="D34" s="25">
        <v>21505428</v>
      </c>
      <c r="E34" s="49">
        <f t="shared" si="2"/>
        <v>0.8954385685714075</v>
      </c>
      <c r="F34" s="51">
        <f t="shared" si="4"/>
        <v>350968</v>
      </c>
      <c r="G34" s="45">
        <f t="shared" si="3"/>
        <v>1.6319972799425337</v>
      </c>
      <c r="H34" s="74"/>
    </row>
    <row r="35" spans="1:8" ht="19.5">
      <c r="A35" s="27" t="s">
        <v>99</v>
      </c>
      <c r="B35" s="25">
        <v>485882</v>
      </c>
      <c r="C35" s="49">
        <f>B35/B$7*100</f>
        <v>0.020420834633985693</v>
      </c>
      <c r="D35" s="25">
        <v>469451</v>
      </c>
      <c r="E35" s="49">
        <f>D35/D$7*100</f>
        <v>0.0195469037609675</v>
      </c>
      <c r="F35" s="103">
        <f>B35-D35</f>
        <v>16431</v>
      </c>
      <c r="G35" s="45">
        <f>(F35/D35)*100</f>
        <v>3.5000457981770197</v>
      </c>
      <c r="H35" s="74"/>
    </row>
    <row r="36" spans="1:8" ht="19.5">
      <c r="A36" s="27" t="s">
        <v>98</v>
      </c>
      <c r="B36" s="25">
        <v>0</v>
      </c>
      <c r="C36" s="49">
        <f t="shared" si="1"/>
        <v>0</v>
      </c>
      <c r="D36" s="25">
        <v>33318</v>
      </c>
      <c r="E36" s="49">
        <f t="shared" si="2"/>
        <v>0.001387288001320511</v>
      </c>
      <c r="F36" s="103">
        <f t="shared" si="4"/>
        <v>-33318</v>
      </c>
      <c r="G36" s="45" t="s">
        <v>56</v>
      </c>
      <c r="H36" s="74"/>
    </row>
    <row r="37" spans="1:8" ht="19.5">
      <c r="A37" s="27" t="s">
        <v>100</v>
      </c>
      <c r="B37" s="25">
        <v>129868933</v>
      </c>
      <c r="C37" s="49">
        <f t="shared" si="1"/>
        <v>5.458181214544204</v>
      </c>
      <c r="D37" s="25">
        <f>SUM(D38:D42)</f>
        <v>129132335</v>
      </c>
      <c r="E37" s="49">
        <f t="shared" si="2"/>
        <v>5.376785489165036</v>
      </c>
      <c r="F37" s="51">
        <f t="shared" si="4"/>
        <v>736598</v>
      </c>
      <c r="G37" s="45">
        <f t="shared" si="3"/>
        <v>0.5704210335854301</v>
      </c>
      <c r="H37" s="74"/>
    </row>
    <row r="38" spans="1:8" ht="19.5">
      <c r="A38" s="27" t="s">
        <v>101</v>
      </c>
      <c r="B38" s="25">
        <v>77812314</v>
      </c>
      <c r="C38" s="49">
        <f t="shared" si="1"/>
        <v>3.2703257101143275</v>
      </c>
      <c r="D38" s="25">
        <v>71054539</v>
      </c>
      <c r="E38" s="49">
        <f t="shared" si="2"/>
        <v>2.9585542167615193</v>
      </c>
      <c r="F38" s="51">
        <f t="shared" si="4"/>
        <v>6757775</v>
      </c>
      <c r="G38" s="102">
        <f t="shared" si="3"/>
        <v>9.510687276431419</v>
      </c>
      <c r="H38" s="74"/>
    </row>
    <row r="39" spans="1:8" ht="19.5">
      <c r="A39" s="76" t="s">
        <v>104</v>
      </c>
      <c r="B39" s="25">
        <v>920561</v>
      </c>
      <c r="C39" s="49">
        <f>B39/B$7*100</f>
        <v>0.03868968998953759</v>
      </c>
      <c r="D39" s="25">
        <v>751061</v>
      </c>
      <c r="E39" s="49">
        <f>D39/D$7*100</f>
        <v>0.03127252276726647</v>
      </c>
      <c r="F39" s="51">
        <f>B39-D39</f>
        <v>169500</v>
      </c>
      <c r="G39" s="102">
        <f>(F39/D39)*100</f>
        <v>22.568073698407986</v>
      </c>
      <c r="H39" s="74"/>
    </row>
    <row r="40" spans="1:8" ht="19.5">
      <c r="A40" s="27" t="s">
        <v>102</v>
      </c>
      <c r="B40" s="25">
        <v>43280040</v>
      </c>
      <c r="C40" s="49">
        <f t="shared" si="1"/>
        <v>1.8189900835846688</v>
      </c>
      <c r="D40" s="25">
        <v>43124803</v>
      </c>
      <c r="E40" s="49">
        <f t="shared" si="2"/>
        <v>1.7956216387901667</v>
      </c>
      <c r="F40" s="103">
        <f t="shared" si="4"/>
        <v>155237</v>
      </c>
      <c r="G40" s="45">
        <f t="shared" si="3"/>
        <v>0.35997149946400914</v>
      </c>
      <c r="H40" s="74"/>
    </row>
    <row r="41" spans="1:8" ht="19.5">
      <c r="A41" s="27" t="s">
        <v>103</v>
      </c>
      <c r="B41" s="25">
        <v>26270</v>
      </c>
      <c r="C41" s="49">
        <f t="shared" si="1"/>
        <v>0.0011040856130393884</v>
      </c>
      <c r="D41" s="25">
        <v>19450</v>
      </c>
      <c r="E41" s="49">
        <f t="shared" si="2"/>
        <v>0.0008098550821082879</v>
      </c>
      <c r="F41" s="103">
        <f t="shared" si="4"/>
        <v>6820</v>
      </c>
      <c r="G41" s="45">
        <f t="shared" si="3"/>
        <v>35.06426735218509</v>
      </c>
      <c r="H41" s="74"/>
    </row>
    <row r="42" spans="1:8" ht="19.5">
      <c r="A42" s="27" t="s">
        <v>105</v>
      </c>
      <c r="B42" s="25">
        <v>7829748</v>
      </c>
      <c r="C42" s="49">
        <f t="shared" si="1"/>
        <v>0.3290716452426313</v>
      </c>
      <c r="D42" s="25">
        <v>14182482</v>
      </c>
      <c r="E42" s="49">
        <f t="shared" si="2"/>
        <v>0.5905272557639751</v>
      </c>
      <c r="F42" s="51">
        <f t="shared" si="4"/>
        <v>-6352734</v>
      </c>
      <c r="G42" s="45">
        <f t="shared" si="3"/>
        <v>-44.792822582112215</v>
      </c>
      <c r="H42" s="74"/>
    </row>
    <row r="43" spans="1:8" ht="19.5">
      <c r="A43" s="28" t="s">
        <v>106</v>
      </c>
      <c r="B43" s="23">
        <f>B44+B48</f>
        <v>82931657</v>
      </c>
      <c r="C43" s="23">
        <f t="shared" si="1"/>
        <v>3.485483416795481</v>
      </c>
      <c r="D43" s="23">
        <f>D44+D48</f>
        <v>83870904</v>
      </c>
      <c r="E43" s="23">
        <f t="shared" si="2"/>
        <v>3.492199375085673</v>
      </c>
      <c r="F43" s="104">
        <f t="shared" si="4"/>
        <v>-939247</v>
      </c>
      <c r="G43" s="104">
        <f t="shared" si="3"/>
        <v>-1.1198722741798515</v>
      </c>
      <c r="H43" s="74"/>
    </row>
    <row r="44" spans="1:8" ht="19.5">
      <c r="A44" s="27" t="s">
        <v>51</v>
      </c>
      <c r="B44" s="37">
        <f>SUM(B45:B47)</f>
        <v>2041588</v>
      </c>
      <c r="C44" s="49">
        <f t="shared" si="1"/>
        <v>0.08580464174167717</v>
      </c>
      <c r="D44" s="37">
        <f>SUM(D46:D47)</f>
        <v>0</v>
      </c>
      <c r="E44" s="49">
        <f t="shared" si="2"/>
        <v>0</v>
      </c>
      <c r="F44" s="39">
        <f t="shared" si="4"/>
        <v>2041588</v>
      </c>
      <c r="G44" s="50" t="s">
        <v>56</v>
      </c>
      <c r="H44" s="74"/>
    </row>
    <row r="45" spans="1:8" ht="19.5">
      <c r="A45" s="142" t="s">
        <v>168</v>
      </c>
      <c r="B45" s="37">
        <v>1757238</v>
      </c>
      <c r="C45" s="49">
        <f t="shared" si="1"/>
        <v>0.07385387112623178</v>
      </c>
      <c r="D45" s="37">
        <v>0</v>
      </c>
      <c r="E45" s="49">
        <f t="shared" si="2"/>
        <v>0</v>
      </c>
      <c r="F45" s="39">
        <f t="shared" si="4"/>
        <v>1757238</v>
      </c>
      <c r="G45" s="50" t="s">
        <v>56</v>
      </c>
      <c r="H45" s="74"/>
    </row>
    <row r="46" spans="1:8" ht="19.5">
      <c r="A46" s="38" t="s">
        <v>166</v>
      </c>
      <c r="B46" s="37">
        <v>284350</v>
      </c>
      <c r="C46" s="49">
        <f t="shared" si="1"/>
        <v>0.01195077061544538</v>
      </c>
      <c r="D46" s="37">
        <v>0</v>
      </c>
      <c r="E46" s="49">
        <f t="shared" si="2"/>
        <v>0</v>
      </c>
      <c r="F46" s="39">
        <f t="shared" si="4"/>
        <v>284350</v>
      </c>
      <c r="G46" s="45" t="s">
        <v>56</v>
      </c>
      <c r="H46" s="74"/>
    </row>
    <row r="47" spans="1:8" ht="19.5">
      <c r="A47" s="38" t="s">
        <v>167</v>
      </c>
      <c r="B47" s="37">
        <v>0</v>
      </c>
      <c r="C47" s="49">
        <f t="shared" si="1"/>
        <v>0</v>
      </c>
      <c r="D47" s="37">
        <v>0</v>
      </c>
      <c r="E47" s="49">
        <f t="shared" si="2"/>
        <v>0</v>
      </c>
      <c r="F47" s="39">
        <f t="shared" si="4"/>
        <v>0</v>
      </c>
      <c r="G47" s="45" t="s">
        <v>56</v>
      </c>
      <c r="H47" s="74"/>
    </row>
    <row r="48" spans="1:8" ht="19.5">
      <c r="A48" s="27" t="s">
        <v>50</v>
      </c>
      <c r="B48" s="37">
        <f>SUM(B49:B50)</f>
        <v>80890069</v>
      </c>
      <c r="C48" s="49">
        <f t="shared" si="1"/>
        <v>3.399678775053804</v>
      </c>
      <c r="D48" s="37">
        <f>SUM(D49:D50)</f>
        <v>83870904</v>
      </c>
      <c r="E48" s="49">
        <f t="shared" si="2"/>
        <v>3.492199375085673</v>
      </c>
      <c r="F48" s="39">
        <f t="shared" si="4"/>
        <v>-2980835</v>
      </c>
      <c r="G48" s="45">
        <f t="shared" si="3"/>
        <v>-3.5540752010971532</v>
      </c>
      <c r="H48" s="74"/>
    </row>
    <row r="49" spans="1:8" ht="18.75">
      <c r="A49" s="38" t="s">
        <v>53</v>
      </c>
      <c r="B49" s="37">
        <v>0</v>
      </c>
      <c r="C49" s="49">
        <f t="shared" si="1"/>
        <v>0</v>
      </c>
      <c r="D49" s="37">
        <v>0</v>
      </c>
      <c r="E49" s="49">
        <f t="shared" si="2"/>
        <v>0</v>
      </c>
      <c r="F49" s="39">
        <f t="shared" si="4"/>
        <v>0</v>
      </c>
      <c r="G49" s="45" t="s">
        <v>56</v>
      </c>
      <c r="H49" s="75"/>
    </row>
    <row r="50" spans="1:8" ht="19.5">
      <c r="A50" s="27" t="s">
        <v>107</v>
      </c>
      <c r="B50" s="37">
        <v>80890069</v>
      </c>
      <c r="C50" s="49">
        <f t="shared" si="1"/>
        <v>3.399678775053804</v>
      </c>
      <c r="D50" s="37">
        <v>83870904</v>
      </c>
      <c r="E50" s="49">
        <f t="shared" si="2"/>
        <v>3.492199375085673</v>
      </c>
      <c r="F50" s="39">
        <f t="shared" si="4"/>
        <v>-2980835</v>
      </c>
      <c r="G50" s="45">
        <f t="shared" si="3"/>
        <v>-3.5540752010971532</v>
      </c>
      <c r="H50" s="74"/>
    </row>
    <row r="51" spans="1:8" ht="19.5">
      <c r="A51" s="41" t="s">
        <v>108</v>
      </c>
      <c r="B51" s="42">
        <f>B32-B43</f>
        <v>69279554</v>
      </c>
      <c r="C51" s="42">
        <f t="shared" si="1"/>
        <v>2.9117076075061066</v>
      </c>
      <c r="D51" s="42">
        <f>D32-D43</f>
        <v>67269628</v>
      </c>
      <c r="E51" s="42">
        <f t="shared" si="2"/>
        <v>2.8009588744130585</v>
      </c>
      <c r="F51" s="46">
        <f t="shared" si="4"/>
        <v>2009926</v>
      </c>
      <c r="G51" s="46">
        <f t="shared" si="3"/>
        <v>2.9878654896084753</v>
      </c>
      <c r="H51" s="74"/>
    </row>
    <row r="52" spans="1:7" ht="16.5">
      <c r="A52" s="29" t="s">
        <v>109</v>
      </c>
      <c r="B52" s="30">
        <f>B31+B51</f>
        <v>-153693567</v>
      </c>
      <c r="C52" s="30">
        <f t="shared" si="1"/>
        <v>-6.459492049539602</v>
      </c>
      <c r="D52" s="30">
        <f>D31+D51</f>
        <v>-113620026</v>
      </c>
      <c r="E52" s="30">
        <f t="shared" si="2"/>
        <v>-4.730887171484618</v>
      </c>
      <c r="F52" s="30">
        <f t="shared" si="4"/>
        <v>-40073541</v>
      </c>
      <c r="G52" s="107">
        <f t="shared" si="3"/>
        <v>35.26978685958055</v>
      </c>
    </row>
    <row r="54" spans="1:7" ht="16.5">
      <c r="A54" s="31" t="s">
        <v>47</v>
      </c>
      <c r="B54" s="31"/>
      <c r="C54" s="31"/>
      <c r="D54" s="32"/>
      <c r="E54" s="32"/>
      <c r="F54" s="32"/>
      <c r="G54" s="36" t="s">
        <v>46</v>
      </c>
    </row>
    <row r="55" spans="1:3" ht="16.5">
      <c r="A55" s="13"/>
      <c r="B55" s="13"/>
      <c r="C55" s="13"/>
    </row>
    <row r="56" spans="1:7" ht="16.5">
      <c r="A56" s="33" t="s">
        <v>44</v>
      </c>
      <c r="B56" s="33"/>
      <c r="C56" s="33"/>
      <c r="D56" s="32"/>
      <c r="E56" s="32"/>
      <c r="F56" s="32"/>
      <c r="G56" s="36" t="s">
        <v>46</v>
      </c>
    </row>
    <row r="57" spans="1:3" ht="16.5">
      <c r="A57" s="13"/>
      <c r="B57" s="13"/>
      <c r="C57" s="13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/>
  <pageMargins left="0.4330708661417323" right="0.1968503937007874" top="0.1968503937007874" bottom="0.2362204724409449" header="0.2362204724409449" footer="0.275590551181102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1013</cp:lastModifiedBy>
  <cp:lastPrinted>2018-09-13T08:45:15Z</cp:lastPrinted>
  <dcterms:created xsi:type="dcterms:W3CDTF">2003-08-05T03:37:58Z</dcterms:created>
  <dcterms:modified xsi:type="dcterms:W3CDTF">2021-03-18T09:21:04Z</dcterms:modified>
  <cp:category/>
  <cp:version/>
  <cp:contentType/>
  <cp:contentStatus/>
</cp:coreProperties>
</file>