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4940" windowHeight="5292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<sst xmlns="http://schemas.openxmlformats.org/spreadsheetml/2006/main" count="213" uniqueCount="158">
  <si>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</si>
  <si>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</si>
  <si>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</si>
  <si>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</si>
  <si>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</si>
  <si>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</si>
  <si>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</si>
  <si>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</si>
  <si>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</si>
  <si>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</si>
  <si>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</si>
  <si>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</si>
  <si>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</si>
  <si>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</si>
  <si>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</si>
  <si>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</si>
  <si>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</si>
  <si>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</si>
  <si>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</si>
  <si>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</si>
  <si>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</si>
  <si>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</si>
  <si>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</si>
  <si>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</si>
  <si>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</si>
  <si>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</si>
  <si>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</si>
  <si>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</si>
  <si>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</si>
  <si>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</si>
  <si>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</si>
  <si>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</si>
  <si>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</si>
  <si>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</si>
  <si>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</si>
  <si>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</si>
  <si>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</si>
  <si>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</si>
  <si>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</si>
  <si>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</si>
  <si>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</si>
  <si>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Amount</t>
  </si>
  <si>
    <t>％</t>
  </si>
  <si>
    <t>Total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</si>
  <si>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</si>
  <si>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</si>
  <si>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</si>
  <si>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 xml:space="preserve">    Management and General expense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</si>
  <si>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</si>
  <si>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</si>
  <si>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</si>
  <si>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</si>
  <si>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</si>
  <si>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</si>
  <si>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</si>
  <si>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 xml:space="preserve">  Other Non-operating expenses</t>
  </si>
  <si>
    <t xml:space="preserve">  Financial expenses</t>
  </si>
  <si>
    <t xml:space="preserve">    Cooperative education income</t>
  </si>
  <si>
    <t xml:space="preserve">    Continuing and professional studies  income</t>
  </si>
  <si>
    <t xml:space="preserve">    School teaching and research grant  income</t>
  </si>
  <si>
    <t>-</t>
  </si>
  <si>
    <t>Settled last year</t>
  </si>
  <si>
    <t>Amount</t>
  </si>
  <si>
    <t>National Taiwan Ocean University Fund</t>
  </si>
  <si>
    <t xml:space="preserve">Income Statement </t>
  </si>
  <si>
    <t>Settled this year</t>
  </si>
  <si>
    <t>Current Assets</t>
  </si>
  <si>
    <t>　Cash                                                        </t>
  </si>
  <si>
    <t>　Accounts Receivable</t>
  </si>
  <si>
    <t>　Prepaid Accounts                                                 </t>
  </si>
  <si>
    <t>Long-term Investments and Reserves                             </t>
  </si>
  <si>
    <t>Fixed Assets                                                    </t>
  </si>
  <si>
    <t>　House and Building                                                 </t>
  </si>
  <si>
    <t>　Machine and Equipment                                                </t>
  </si>
  <si>
    <t>　Traffic and Transportation Equipment</t>
  </si>
  <si>
    <t>　Miscellaneous Equipment</t>
  </si>
  <si>
    <t>　Patents, Trademarks and others</t>
  </si>
  <si>
    <t>Other Assets                                                    </t>
  </si>
  <si>
    <t>Current Liabilities </t>
  </si>
  <si>
    <t>　Accounts Payable                                       </t>
  </si>
  <si>
    <t>　Unearned revenues</t>
  </si>
  <si>
    <t>Other Liabilities</t>
  </si>
  <si>
    <t>Deferred revenues</t>
  </si>
  <si>
    <t>Funds                                                      </t>
  </si>
  <si>
    <t xml:space="preserve">   Special surplus </t>
  </si>
  <si>
    <t>Dec. 31, 2017</t>
  </si>
  <si>
    <t>Assets                                                           </t>
  </si>
  <si>
    <t>Jan.1.2017-Dec.31.2017</t>
  </si>
  <si>
    <r>
      <t xml:space="preserve">   </t>
    </r>
    <r>
      <rPr>
        <b/>
        <sz val="14"/>
        <rFont val="新細明體"/>
        <family val="1"/>
      </rPr>
      <t>Land</t>
    </r>
  </si>
  <si>
    <r>
      <t>　Funds</t>
    </r>
    <r>
      <rPr>
        <b/>
        <sz val="14"/>
        <color indexed="12"/>
        <rFont val="Arial"/>
        <family val="2"/>
      </rPr>
      <t>                                                     </t>
    </r>
  </si>
  <si>
    <r>
      <t xml:space="preserve"> </t>
    </r>
    <r>
      <rPr>
        <b/>
        <sz val="14"/>
        <rFont val="新細明體"/>
        <family val="1"/>
      </rPr>
      <t xml:space="preserve">  Land   improvements </t>
    </r>
  </si>
  <si>
    <r>
      <t>Intangible Assets</t>
    </r>
    <r>
      <rPr>
        <b/>
        <sz val="14"/>
        <color indexed="10"/>
        <rFont val="新細明體"/>
        <family val="1"/>
      </rPr>
      <t>                                                    </t>
    </r>
  </si>
  <si>
    <r>
      <t>　Miscellaneous Assets   </t>
    </r>
    <r>
      <rPr>
        <b/>
        <sz val="14"/>
        <color indexed="12"/>
        <rFont val="Arial"/>
        <family val="2"/>
      </rPr>
      <t>                                                 </t>
    </r>
  </si>
  <si>
    <t>Operating Incomes</t>
  </si>
  <si>
    <t xml:space="preserve">    Tuition &amp; fees Income</t>
  </si>
  <si>
    <t xml:space="preserve">  Rent and royalty income</t>
  </si>
  <si>
    <t xml:space="preserve">   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</si>
  <si>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</si>
  <si>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</si>
  <si>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</si>
  <si>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</si>
  <si>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</si>
  <si>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School teaching and research grant  cost</t>
  </si>
  <si>
    <t xml:space="preserve">    Cooperative education cost</t>
  </si>
  <si>
    <t xml:space="preserve">    Continuing and professional studies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</si>
  <si>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</si>
  <si>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</si>
  <si>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</si>
  <si>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</si>
  <si>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</si>
  <si>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</si>
  <si>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>Operating Profit (Loss-)</t>
  </si>
  <si>
    <t xml:space="preserve">    Miscellaneous operating expenses</t>
  </si>
  <si>
    <t>Non-operating Incomes</t>
  </si>
  <si>
    <t xml:space="preserve">  Financial income</t>
  </si>
  <si>
    <t xml:space="preserve">    Interest income</t>
  </si>
  <si>
    <t xml:space="preserve">    Investment Profit</t>
  </si>
  <si>
    <t xml:space="preserve">  Other Non-operating income</t>
  </si>
  <si>
    <t xml:space="preserve">    Assets usage and royalty income</t>
  </si>
  <si>
    <t xml:space="preserve">    Recipient income</t>
  </si>
  <si>
    <t xml:space="preserve">    Compensation/ (premium) income</t>
  </si>
  <si>
    <t>Non-operating expenses</t>
  </si>
  <si>
    <t xml:space="preserve">    Exchange Insufficient</t>
  </si>
  <si>
    <t xml:space="preserve">    Miscellaneous expenses</t>
  </si>
  <si>
    <t>Non-operating Profit (Loss-)</t>
  </si>
  <si>
    <t>The Year's Profit (Loss-)</t>
  </si>
  <si>
    <t xml:space="preserve">  Teaching Income</t>
  </si>
  <si>
    <t>Accumulated Loss (-)</t>
  </si>
  <si>
    <t>Short-term Payments Temporarily Made for Others</t>
  </si>
  <si>
    <t>　Long-term Investments                                                   </t>
  </si>
  <si>
    <t>　Reserves</t>
  </si>
  <si>
    <t>Deferred Credits</t>
  </si>
  <si>
    <t xml:space="preserve">     Violation fine revenue</t>
  </si>
  <si>
    <t xml:space="preserve">    Miscellaneous income</t>
  </si>
  <si>
    <t xml:space="preserve">累積餘絀(-)                                                 </t>
  </si>
  <si>
    <t xml:space="preserve">淨值其他項目                                                </t>
  </si>
  <si>
    <t>　Unrealized gain or loss on financial instrument</t>
  </si>
  <si>
    <t>Net worth other items</t>
  </si>
  <si>
    <t>　Accumulated Loss(-)</t>
  </si>
  <si>
    <t>Reserve Funds</t>
  </si>
  <si>
    <t xml:space="preserve">公積                                                        </t>
  </si>
  <si>
    <t>Owner's Equity (Net Assets) </t>
  </si>
  <si>
    <t xml:space="preserve">  基金                                                        </t>
  </si>
  <si>
    <t xml:space="preserve">　遞延收入                                                </t>
  </si>
  <si>
    <t>　Miscellaneous Liabilities</t>
  </si>
  <si>
    <r>
      <t xml:space="preserve">    </t>
    </r>
    <r>
      <rPr>
        <sz val="14"/>
        <color indexed="63"/>
        <rFont val="細明體"/>
        <family val="3"/>
      </rPr>
      <t>雜項負債</t>
    </r>
  </si>
  <si>
    <r>
      <t>Liabilities</t>
    </r>
    <r>
      <rPr>
        <b/>
        <sz val="16"/>
        <color indexed="10"/>
        <rFont val="新細明體"/>
        <family val="1"/>
      </rPr>
      <t>                                                        </t>
    </r>
  </si>
  <si>
    <r>
      <t>Deferred Charges</t>
    </r>
    <r>
      <rPr>
        <b/>
        <sz val="14"/>
        <color indexed="10"/>
        <rFont val="新細明體"/>
        <family val="1"/>
      </rPr>
      <t>                                                    </t>
    </r>
  </si>
  <si>
    <r>
      <t>　Deferred Expenses      </t>
    </r>
    <r>
      <rPr>
        <b/>
        <sz val="14"/>
        <color indexed="12"/>
        <rFont val="Arial"/>
        <family val="2"/>
      </rPr>
      <t>                                             </t>
    </r>
  </si>
  <si>
    <t xml:space="preserve">遞延貸項                                                </t>
  </si>
  <si>
    <t>　Fixed Assets in process of purchase or construction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</si>
  <si>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</si>
  <si>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</si>
  <si>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</si>
  <si>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t>Settled this year</t>
  </si>
  <si>
    <t>Settled last year</t>
  </si>
  <si>
    <t xml:space="preserve">　資本公積                                                    </t>
  </si>
  <si>
    <t xml:space="preserve">　Additional Paid-in Capitial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</si>
</sst>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  <numFmt numFmtId="188" formatCode="_-* #,##0.0_-;\-* #,##0.0_-;_-* &quot;-&quot;??_-;_-@_-"/>
    <numFmt numFmtId="189" formatCode="_-* #,##0_-;\-* #,##0_-;_-* &quot;-&quot;??_-;_-@_-"/>
    <numFmt numFmtId="190" formatCode="#,##0_ ;[Red]\-#,##0\ "/>
    <numFmt numFmtId="191" formatCode="[$€-2]\ #,##0.00_);[Red]\([$€-2]\ #,##0.00\)"/>
  </numFmts>
  <fonts count="83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b/>
      <sz val="14"/>
      <color indexed="12"/>
      <name val="新細明體"/>
      <family val="1"/>
    </font>
    <font>
      <sz val="14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name val="新細明體"/>
      <family val="1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4"/>
      <color indexed="63"/>
      <name val="細明體"/>
      <family val="3"/>
    </font>
    <font>
      <b/>
      <sz val="16"/>
      <color indexed="12"/>
      <name val="新細明體"/>
      <family val="1"/>
    </font>
    <font>
      <b/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63"/>
      <name val="Inherit"/>
      <family val="1"/>
    </font>
    <font>
      <sz val="14"/>
      <color indexed="63"/>
      <name val="Inherit"/>
      <family val="1"/>
    </font>
    <font>
      <sz val="11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15"/>
      <color rgb="FF222222"/>
      <name val="Inherit"/>
      <family val="1"/>
    </font>
    <font>
      <sz val="14"/>
      <color rgb="FF222222"/>
      <name val="Inherit"/>
      <family val="1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0" fillId="0" borderId="0" applyFont="0" applyFill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49" fontId="7" fillId="32" borderId="14" xfId="0" applyNumberFormat="1" applyFont="1" applyFill="1" applyBorder="1" applyAlignment="1">
      <alignment wrapText="1"/>
    </xf>
    <xf numFmtId="49" fontId="7" fillId="32" borderId="15" xfId="0" applyNumberFormat="1" applyFont="1" applyFill="1" applyBorder="1" applyAlignment="1">
      <alignment wrapText="1"/>
    </xf>
    <xf numFmtId="49" fontId="7" fillId="32" borderId="16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33" borderId="17" xfId="0" applyFont="1" applyFill="1" applyBorder="1" applyAlignment="1">
      <alignment wrapText="1"/>
    </xf>
    <xf numFmtId="0" fontId="13" fillId="33" borderId="17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wrapText="1"/>
    </xf>
    <xf numFmtId="4" fontId="14" fillId="34" borderId="17" xfId="0" applyNumberFormat="1" applyFont="1" applyFill="1" applyBorder="1" applyAlignment="1">
      <alignment horizontal="right" wrapText="1"/>
    </xf>
    <xf numFmtId="181" fontId="14" fillId="34" borderId="17" xfId="0" applyNumberFormat="1" applyFont="1" applyFill="1" applyBorder="1" applyAlignment="1">
      <alignment horizontal="right" wrapText="1"/>
    </xf>
    <xf numFmtId="4" fontId="14" fillId="33" borderId="17" xfId="0" applyNumberFormat="1" applyFont="1" applyFill="1" applyBorder="1" applyAlignment="1">
      <alignment horizontal="right" wrapText="1"/>
    </xf>
    <xf numFmtId="0" fontId="12" fillId="33" borderId="17" xfId="0" applyFont="1" applyFill="1" applyBorder="1" applyAlignment="1">
      <alignment wrapText="1"/>
    </xf>
    <xf numFmtId="0" fontId="17" fillId="33" borderId="17" xfId="0" applyFont="1" applyFill="1" applyBorder="1" applyAlignment="1">
      <alignment wrapText="1"/>
    </xf>
    <xf numFmtId="0" fontId="17" fillId="34" borderId="17" xfId="0" applyFont="1" applyFill="1" applyBorder="1" applyAlignment="1">
      <alignment wrapText="1"/>
    </xf>
    <xf numFmtId="0" fontId="17" fillId="35" borderId="17" xfId="0" applyFont="1" applyFill="1" applyBorder="1" applyAlignment="1">
      <alignment wrapText="1"/>
    </xf>
    <xf numFmtId="4" fontId="16" fillId="35" borderId="17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right"/>
    </xf>
    <xf numFmtId="0" fontId="20" fillId="0" borderId="0" xfId="0" applyFont="1" applyAlignment="1">
      <alignment/>
    </xf>
    <xf numFmtId="4" fontId="14" fillId="0" borderId="17" xfId="0" applyNumberFormat="1" applyFont="1" applyFill="1" applyBorder="1" applyAlignment="1">
      <alignment horizontal="right" wrapText="1"/>
    </xf>
    <xf numFmtId="0" fontId="17" fillId="0" borderId="17" xfId="0" applyFont="1" applyFill="1" applyBorder="1" applyAlignment="1">
      <alignment wrapText="1"/>
    </xf>
    <xf numFmtId="4" fontId="21" fillId="33" borderId="19" xfId="0" applyNumberFormat="1" applyFont="1" applyFill="1" applyBorder="1" applyAlignment="1">
      <alignment wrapText="1"/>
    </xf>
    <xf numFmtId="4" fontId="21" fillId="33" borderId="20" xfId="0" applyNumberFormat="1" applyFont="1" applyFill="1" applyBorder="1" applyAlignment="1">
      <alignment wrapText="1"/>
    </xf>
    <xf numFmtId="0" fontId="17" fillId="36" borderId="17" xfId="0" applyFont="1" applyFill="1" applyBorder="1" applyAlignment="1">
      <alignment wrapText="1"/>
    </xf>
    <xf numFmtId="4" fontId="14" fillId="36" borderId="17" xfId="0" applyNumberFormat="1" applyFont="1" applyFill="1" applyBorder="1" applyAlignment="1">
      <alignment horizontal="right" wrapText="1"/>
    </xf>
    <xf numFmtId="4" fontId="14" fillId="37" borderId="17" xfId="0" applyNumberFormat="1" applyFont="1" applyFill="1" applyBorder="1" applyAlignment="1">
      <alignment horizontal="right" wrapText="1"/>
    </xf>
    <xf numFmtId="182" fontId="14" fillId="34" borderId="17" xfId="0" applyNumberFormat="1" applyFont="1" applyFill="1" applyBorder="1" applyAlignment="1">
      <alignment horizontal="right" wrapText="1"/>
    </xf>
    <xf numFmtId="182" fontId="14" fillId="37" borderId="17" xfId="0" applyNumberFormat="1" applyFont="1" applyFill="1" applyBorder="1" applyAlignment="1">
      <alignment horizontal="right" wrapText="1"/>
    </xf>
    <xf numFmtId="4" fontId="79" fillId="36" borderId="17" xfId="0" applyNumberFormat="1" applyFont="1" applyFill="1" applyBorder="1" applyAlignment="1">
      <alignment horizontal="right" wrapText="1"/>
    </xf>
    <xf numFmtId="4" fontId="14" fillId="33" borderId="19" xfId="0" applyNumberFormat="1" applyFont="1" applyFill="1" applyBorder="1" applyAlignment="1">
      <alignment wrapText="1"/>
    </xf>
    <xf numFmtId="4" fontId="21" fillId="33" borderId="17" xfId="0" applyNumberFormat="1" applyFont="1" applyFill="1" applyBorder="1" applyAlignment="1">
      <alignment wrapText="1"/>
    </xf>
    <xf numFmtId="43" fontId="14" fillId="33" borderId="17" xfId="33" applyFont="1" applyFill="1" applyBorder="1" applyAlignment="1">
      <alignment horizontal="right" wrapText="1"/>
    </xf>
    <xf numFmtId="179" fontId="21" fillId="33" borderId="19" xfId="0" applyNumberFormat="1" applyFont="1" applyFill="1" applyBorder="1" applyAlignment="1">
      <alignment wrapText="1"/>
    </xf>
    <xf numFmtId="4" fontId="22" fillId="33" borderId="17" xfId="0" applyNumberFormat="1" applyFont="1" applyFill="1" applyBorder="1" applyAlignment="1">
      <alignment horizontal="right" wrapText="1"/>
    </xf>
    <xf numFmtId="43" fontId="22" fillId="33" borderId="17" xfId="33" applyFont="1" applyFill="1" applyBorder="1" applyAlignment="1">
      <alignment horizontal="right" wrapText="1"/>
    </xf>
    <xf numFmtId="179" fontId="21" fillId="33" borderId="17" xfId="0" applyNumberFormat="1" applyFont="1" applyFill="1" applyBorder="1" applyAlignment="1">
      <alignment horizontal="right" wrapText="1"/>
    </xf>
    <xf numFmtId="179" fontId="16" fillId="33" borderId="19" xfId="0" applyNumberFormat="1" applyFont="1" applyFill="1" applyBorder="1" applyAlignment="1">
      <alignment wrapText="1"/>
    </xf>
    <xf numFmtId="179" fontId="21" fillId="36" borderId="19" xfId="0" applyNumberFormat="1" applyFont="1" applyFill="1" applyBorder="1" applyAlignment="1">
      <alignment wrapText="1"/>
    </xf>
    <xf numFmtId="4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49" fontId="28" fillId="0" borderId="23" xfId="0" applyNumberFormat="1" applyFont="1" applyBorder="1" applyAlignment="1">
      <alignment wrapText="1"/>
    </xf>
    <xf numFmtId="49" fontId="28" fillId="32" borderId="23" xfId="0" applyNumberFormat="1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40" fontId="28" fillId="0" borderId="17" xfId="0" applyNumberFormat="1" applyFont="1" applyBorder="1" applyAlignment="1">
      <alignment/>
    </xf>
    <xf numFmtId="49" fontId="28" fillId="0" borderId="17" xfId="0" applyNumberFormat="1" applyFont="1" applyBorder="1" applyAlignment="1">
      <alignment wrapText="1"/>
    </xf>
    <xf numFmtId="49" fontId="28" fillId="32" borderId="17" xfId="0" applyNumberFormat="1" applyFont="1" applyFill="1" applyBorder="1" applyAlignment="1">
      <alignment wrapText="1"/>
    </xf>
    <xf numFmtId="0" fontId="26" fillId="0" borderId="25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40" fontId="27" fillId="0" borderId="17" xfId="0" applyNumberFormat="1" applyFont="1" applyBorder="1" applyAlignment="1">
      <alignment/>
    </xf>
    <xf numFmtId="0" fontId="31" fillId="0" borderId="25" xfId="0" applyFont="1" applyFill="1" applyBorder="1" applyAlignment="1">
      <alignment wrapText="1"/>
    </xf>
    <xf numFmtId="0" fontId="31" fillId="0" borderId="17" xfId="0" applyFont="1" applyBorder="1" applyAlignment="1">
      <alignment horizontal="left" wrapText="1" indent="1"/>
    </xf>
    <xf numFmtId="40" fontId="28" fillId="0" borderId="20" xfId="0" applyNumberFormat="1" applyFont="1" applyBorder="1" applyAlignment="1">
      <alignment/>
    </xf>
    <xf numFmtId="0" fontId="31" fillId="0" borderId="24" xfId="0" applyFont="1" applyFill="1" applyBorder="1" applyAlignment="1">
      <alignment wrapText="1"/>
    </xf>
    <xf numFmtId="0" fontId="31" fillId="0" borderId="25" xfId="0" applyFont="1" applyFill="1" applyBorder="1" applyAlignment="1">
      <alignment horizontal="left" wrapText="1" indent="1"/>
    </xf>
    <xf numFmtId="0" fontId="31" fillId="0" borderId="25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32" borderId="17" xfId="0" applyFont="1" applyFill="1" applyBorder="1" applyAlignment="1">
      <alignment/>
    </xf>
    <xf numFmtId="0" fontId="26" fillId="0" borderId="26" xfId="0" applyFont="1" applyFill="1" applyBorder="1" applyAlignment="1">
      <alignment horizontal="center" wrapText="1"/>
    </xf>
    <xf numFmtId="40" fontId="28" fillId="0" borderId="27" xfId="0" applyNumberFormat="1" applyFont="1" applyBorder="1" applyAlignment="1">
      <alignment/>
    </xf>
    <xf numFmtId="49" fontId="28" fillId="0" borderId="27" xfId="0" applyNumberFormat="1" applyFont="1" applyBorder="1" applyAlignment="1">
      <alignment wrapText="1"/>
    </xf>
    <xf numFmtId="49" fontId="28" fillId="32" borderId="27" xfId="0" applyNumberFormat="1" applyFont="1" applyFill="1" applyBorder="1" applyAlignment="1">
      <alignment wrapText="1"/>
    </xf>
    <xf numFmtId="0" fontId="26" fillId="0" borderId="28" xfId="0" applyFont="1" applyFill="1" applyBorder="1" applyAlignment="1">
      <alignment horizontal="center" wrapText="1"/>
    </xf>
    <xf numFmtId="0" fontId="80" fillId="0" borderId="0" xfId="0" applyFont="1" applyAlignment="1">
      <alignment horizontal="left" vertical="center"/>
    </xf>
    <xf numFmtId="182" fontId="0" fillId="0" borderId="0" xfId="0" applyNumberFormat="1" applyAlignment="1">
      <alignment/>
    </xf>
    <xf numFmtId="179" fontId="14" fillId="37" borderId="17" xfId="0" applyNumberFormat="1" applyFont="1" applyFill="1" applyBorder="1" applyAlignment="1">
      <alignment horizontal="right" wrapText="1"/>
    </xf>
    <xf numFmtId="4" fontId="21" fillId="36" borderId="19" xfId="0" applyNumberFormat="1" applyFont="1" applyFill="1" applyBorder="1" applyAlignment="1">
      <alignment wrapText="1"/>
    </xf>
    <xf numFmtId="4" fontId="21" fillId="34" borderId="17" xfId="0" applyNumberFormat="1" applyFont="1" applyFill="1" applyBorder="1" applyAlignment="1">
      <alignment horizontal="right" wrapText="1"/>
    </xf>
    <xf numFmtId="4" fontId="21" fillId="35" borderId="17" xfId="0" applyNumberFormat="1" applyFont="1" applyFill="1" applyBorder="1" applyAlignment="1">
      <alignment horizontal="right" wrapText="1"/>
    </xf>
    <xf numFmtId="179" fontId="14" fillId="36" borderId="17" xfId="0" applyNumberFormat="1" applyFont="1" applyFill="1" applyBorder="1" applyAlignment="1">
      <alignment horizontal="right" wrapText="1"/>
    </xf>
    <xf numFmtId="4" fontId="22" fillId="37" borderId="17" xfId="0" applyNumberFormat="1" applyFont="1" applyFill="1" applyBorder="1" applyAlignment="1">
      <alignment horizontal="right" wrapText="1"/>
    </xf>
    <xf numFmtId="182" fontId="22" fillId="37" borderId="17" xfId="0" applyNumberFormat="1" applyFont="1" applyFill="1" applyBorder="1" applyAlignment="1">
      <alignment horizontal="right" wrapText="1"/>
    </xf>
    <xf numFmtId="0" fontId="33" fillId="33" borderId="17" xfId="0" applyFont="1" applyFill="1" applyBorder="1" applyAlignment="1">
      <alignment wrapText="1"/>
    </xf>
    <xf numFmtId="0" fontId="34" fillId="33" borderId="17" xfId="0" applyFont="1" applyFill="1" applyBorder="1" applyAlignment="1">
      <alignment wrapText="1"/>
    </xf>
    <xf numFmtId="179" fontId="35" fillId="33" borderId="19" xfId="0" applyNumberFormat="1" applyFont="1" applyFill="1" applyBorder="1" applyAlignment="1">
      <alignment wrapText="1"/>
    </xf>
    <xf numFmtId="179" fontId="22" fillId="37" borderId="17" xfId="0" applyNumberFormat="1" applyFont="1" applyFill="1" applyBorder="1" applyAlignment="1">
      <alignment horizontal="right" wrapText="1"/>
    </xf>
    <xf numFmtId="4" fontId="35" fillId="33" borderId="17" xfId="0" applyNumberFormat="1" applyFont="1" applyFill="1" applyBorder="1" applyAlignment="1">
      <alignment wrapText="1"/>
    </xf>
    <xf numFmtId="0" fontId="36" fillId="33" borderId="17" xfId="0" applyFont="1" applyFill="1" applyBorder="1" applyAlignment="1">
      <alignment wrapText="1"/>
    </xf>
    <xf numFmtId="4" fontId="35" fillId="33" borderId="17" xfId="0" applyNumberFormat="1" applyFont="1" applyFill="1" applyBorder="1" applyAlignment="1">
      <alignment horizontal="right" wrapText="1"/>
    </xf>
    <xf numFmtId="43" fontId="35" fillId="33" borderId="17" xfId="33" applyFont="1" applyFill="1" applyBorder="1" applyAlignment="1">
      <alignment horizontal="right" wrapText="1"/>
    </xf>
    <xf numFmtId="179" fontId="35" fillId="33" borderId="20" xfId="0" applyNumberFormat="1" applyFont="1" applyFill="1" applyBorder="1" applyAlignment="1">
      <alignment wrapText="1"/>
    </xf>
    <xf numFmtId="182" fontId="35" fillId="37" borderId="17" xfId="0" applyNumberFormat="1" applyFont="1" applyFill="1" applyBorder="1" applyAlignment="1">
      <alignment horizontal="right" wrapText="1"/>
    </xf>
    <xf numFmtId="179" fontId="37" fillId="33" borderId="19" xfId="0" applyNumberFormat="1" applyFont="1" applyFill="1" applyBorder="1" applyAlignment="1">
      <alignment wrapText="1"/>
    </xf>
    <xf numFmtId="4" fontId="22" fillId="0" borderId="17" xfId="0" applyNumberFormat="1" applyFont="1" applyFill="1" applyBorder="1" applyAlignment="1">
      <alignment horizontal="right" wrapText="1"/>
    </xf>
    <xf numFmtId="4" fontId="35" fillId="33" borderId="19" xfId="0" applyNumberFormat="1" applyFont="1" applyFill="1" applyBorder="1" applyAlignment="1">
      <alignment wrapText="1"/>
    </xf>
    <xf numFmtId="182" fontId="38" fillId="37" borderId="17" xfId="0" applyNumberFormat="1" applyFont="1" applyFill="1" applyBorder="1" applyAlignment="1">
      <alignment horizontal="right" wrapText="1"/>
    </xf>
    <xf numFmtId="0" fontId="0" fillId="32" borderId="17" xfId="0" applyFill="1" applyBorder="1" applyAlignment="1">
      <alignment/>
    </xf>
    <xf numFmtId="0" fontId="81" fillId="0" borderId="17" xfId="0" applyFont="1" applyBorder="1" applyAlignment="1">
      <alignment horizontal="left" vertical="center"/>
    </xf>
    <xf numFmtId="0" fontId="31" fillId="0" borderId="17" xfId="0" applyFont="1" applyFill="1" applyBorder="1" applyAlignment="1">
      <alignment wrapText="1"/>
    </xf>
    <xf numFmtId="0" fontId="82" fillId="0" borderId="17" xfId="0" applyFont="1" applyBorder="1" applyAlignment="1">
      <alignment/>
    </xf>
    <xf numFmtId="0" fontId="24" fillId="0" borderId="17" xfId="0" applyFont="1" applyFill="1" applyBorder="1" applyAlignment="1">
      <alignment/>
    </xf>
    <xf numFmtId="0" fontId="40" fillId="9" borderId="11" xfId="0" applyFont="1" applyFill="1" applyBorder="1" applyAlignment="1">
      <alignment horizontal="center" wrapText="1"/>
    </xf>
    <xf numFmtId="40" fontId="28" fillId="9" borderId="23" xfId="0" applyNumberFormat="1" applyFont="1" applyFill="1" applyBorder="1" applyAlignment="1">
      <alignment/>
    </xf>
    <xf numFmtId="0" fontId="40" fillId="9" borderId="29" xfId="0" applyFont="1" applyFill="1" applyBorder="1" applyAlignment="1">
      <alignment horizontal="center" wrapText="1"/>
    </xf>
    <xf numFmtId="0" fontId="40" fillId="9" borderId="25" xfId="0" applyFont="1" applyFill="1" applyBorder="1" applyAlignment="1">
      <alignment horizontal="center" wrapText="1"/>
    </xf>
    <xf numFmtId="40" fontId="28" fillId="9" borderId="2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32" borderId="23" xfId="0" applyFont="1" applyFill="1" applyBorder="1" applyAlignment="1">
      <alignment horizontal="center"/>
    </xf>
    <xf numFmtId="0" fontId="25" fillId="32" borderId="19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right" wrapText="1"/>
    </xf>
    <xf numFmtId="0" fontId="13" fillId="33" borderId="17" xfId="0" applyFont="1" applyFill="1" applyBorder="1" applyAlignment="1">
      <alignment wrapText="1"/>
    </xf>
    <xf numFmtId="0" fontId="13" fillId="33" borderId="17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zoomScale="75" zoomScaleNormal="75" zoomScalePageLayoutView="0" workbookViewId="0" topLeftCell="E28">
      <selection activeCell="J19" sqref="J19"/>
    </sheetView>
  </sheetViews>
  <sheetFormatPr defaultColWidth="9.00390625" defaultRowHeight="16.5"/>
  <cols>
    <col min="1" max="1" width="30.875" style="0" hidden="1" customWidth="1"/>
    <col min="2" max="2" width="27.50390625" style="12" hidden="1" customWidth="1"/>
    <col min="3" max="3" width="32.875" style="13" customWidth="1"/>
    <col min="4" max="4" width="28.125" style="0" customWidth="1"/>
    <col min="5" max="5" width="10.125" style="0" customWidth="1"/>
    <col min="6" max="6" width="27.50390625" style="0" customWidth="1"/>
    <col min="7" max="7" width="11.125" style="0" customWidth="1"/>
    <col min="8" max="8" width="25.625" style="0" hidden="1" customWidth="1"/>
    <col min="9" max="9" width="19.50390625" style="12" hidden="1" customWidth="1"/>
    <col min="10" max="10" width="27.625" style="13" customWidth="1"/>
    <col min="11" max="11" width="24.625" style="0" customWidth="1"/>
    <col min="12" max="12" width="10.625" style="0" customWidth="1"/>
    <col min="13" max="13" width="25.125" style="0" customWidth="1"/>
    <col min="14" max="14" width="10.00390625" style="0" bestFit="1" customWidth="1"/>
  </cols>
  <sheetData>
    <row r="1" spans="1:14" ht="29.25" customHeight="1">
      <c r="A1" s="2"/>
      <c r="B1" s="9"/>
      <c r="C1" s="118" t="s">
        <v>44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7.75" customHeight="1">
      <c r="A2" s="1"/>
      <c r="B2" s="10"/>
      <c r="C2" s="119" t="s">
        <v>48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1.75" customHeight="1">
      <c r="A3" s="120" t="s">
        <v>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25.5" customHeight="1" thickBot="1">
      <c r="A4" s="3"/>
      <c r="B4" s="11"/>
      <c r="C4" s="8"/>
      <c r="D4" s="18"/>
      <c r="E4" s="18"/>
      <c r="F4" s="18"/>
      <c r="G4" s="18"/>
      <c r="H4" s="18"/>
      <c r="I4" s="18"/>
      <c r="J4" s="18"/>
      <c r="K4" s="19"/>
      <c r="L4" s="19"/>
      <c r="M4" s="121" t="s">
        <v>39</v>
      </c>
      <c r="N4" s="121"/>
    </row>
    <row r="5" spans="1:14" ht="27" customHeight="1">
      <c r="A5" s="122" t="s">
        <v>0</v>
      </c>
      <c r="B5" s="124" t="s">
        <v>0</v>
      </c>
      <c r="C5" s="126" t="s">
        <v>40</v>
      </c>
      <c r="D5" s="128" t="s">
        <v>65</v>
      </c>
      <c r="E5" s="129"/>
      <c r="F5" s="128" t="s">
        <v>61</v>
      </c>
      <c r="G5" s="129"/>
      <c r="H5" s="130" t="s">
        <v>0</v>
      </c>
      <c r="I5" s="132" t="s">
        <v>0</v>
      </c>
      <c r="J5" s="134" t="s">
        <v>40</v>
      </c>
      <c r="K5" s="128" t="s">
        <v>154</v>
      </c>
      <c r="L5" s="129"/>
      <c r="M5" s="128" t="s">
        <v>155</v>
      </c>
      <c r="N5" s="136"/>
    </row>
    <row r="6" spans="1:14" ht="24.75" customHeight="1" thickBot="1">
      <c r="A6" s="123"/>
      <c r="B6" s="125"/>
      <c r="C6" s="127"/>
      <c r="D6" s="59" t="s">
        <v>62</v>
      </c>
      <c r="E6" s="59" t="s">
        <v>42</v>
      </c>
      <c r="F6" s="59" t="s">
        <v>41</v>
      </c>
      <c r="G6" s="59" t="s">
        <v>42</v>
      </c>
      <c r="H6" s="131"/>
      <c r="I6" s="133"/>
      <c r="J6" s="135"/>
      <c r="K6" s="59" t="s">
        <v>41</v>
      </c>
      <c r="L6" s="59" t="s">
        <v>42</v>
      </c>
      <c r="M6" s="59" t="s">
        <v>41</v>
      </c>
      <c r="N6" s="60" t="s">
        <v>42</v>
      </c>
    </row>
    <row r="7" spans="1:14" ht="39.75" customHeight="1">
      <c r="A7" s="5" t="s">
        <v>1</v>
      </c>
      <c r="B7" s="14" t="s">
        <v>1</v>
      </c>
      <c r="C7" s="113" t="s">
        <v>86</v>
      </c>
      <c r="D7" s="114">
        <f>D30</f>
        <v>7869401969</v>
      </c>
      <c r="E7" s="114">
        <v>100</v>
      </c>
      <c r="F7" s="114">
        <f>F30</f>
        <v>7774350995</v>
      </c>
      <c r="G7" s="114">
        <v>100</v>
      </c>
      <c r="H7" s="61" t="s">
        <v>2</v>
      </c>
      <c r="I7" s="62" t="s">
        <v>2</v>
      </c>
      <c r="J7" s="115" t="s">
        <v>146</v>
      </c>
      <c r="K7" s="114">
        <f>K8+K11+K13</f>
        <v>3652511322</v>
      </c>
      <c r="L7" s="114">
        <f>K7/K$30*100</f>
        <v>46.41409012258324</v>
      </c>
      <c r="M7" s="114">
        <f>M8+M11+M13</f>
        <v>3598687904</v>
      </c>
      <c r="N7" s="114">
        <f>M7/M$30*100</f>
        <v>46.2892388871362</v>
      </c>
    </row>
    <row r="8" spans="1:14" ht="39.75" customHeight="1">
      <c r="A8" s="4" t="s">
        <v>3</v>
      </c>
      <c r="B8" s="15" t="s">
        <v>3</v>
      </c>
      <c r="C8" s="63" t="s">
        <v>66</v>
      </c>
      <c r="D8" s="64">
        <f>SUM(D9:D12)</f>
        <v>2360302754</v>
      </c>
      <c r="E8" s="64">
        <f>D8/D$7*100</f>
        <v>29.993419618135665</v>
      </c>
      <c r="F8" s="64">
        <f>SUM(F9:F12)</f>
        <v>2297629523</v>
      </c>
      <c r="G8" s="64">
        <f>F8/F$7*100</f>
        <v>29.55397208690087</v>
      </c>
      <c r="H8" s="65" t="s">
        <v>4</v>
      </c>
      <c r="I8" s="66" t="s">
        <v>4</v>
      </c>
      <c r="J8" s="67" t="s">
        <v>78</v>
      </c>
      <c r="K8" s="64">
        <f>SUM(K9:K10)</f>
        <v>604451398</v>
      </c>
      <c r="L8" s="64">
        <f aca="true" t="shared" si="0" ref="L8:L14">K8/K$30*100</f>
        <v>7.681033455669445</v>
      </c>
      <c r="M8" s="64">
        <f>SUM(M9:M10)</f>
        <v>545907897</v>
      </c>
      <c r="N8" s="64">
        <f aca="true" t="shared" si="1" ref="N8:N14">M8/M$30*100</f>
        <v>7.021909576131763</v>
      </c>
    </row>
    <row r="9" spans="1:14" ht="39.75" customHeight="1">
      <c r="A9" s="4" t="s">
        <v>5</v>
      </c>
      <c r="B9" s="15" t="s">
        <v>5</v>
      </c>
      <c r="C9" s="68" t="s">
        <v>67</v>
      </c>
      <c r="D9" s="69">
        <v>2214733689</v>
      </c>
      <c r="E9" s="69">
        <f aca="true" t="shared" si="2" ref="E9:E30">D9/D$7*100</f>
        <v>28.14360859598377</v>
      </c>
      <c r="F9" s="69">
        <v>2110764016</v>
      </c>
      <c r="G9" s="69">
        <f aca="true" t="shared" si="3" ref="G9:G30">F9/F$7*100</f>
        <v>27.15035656812405</v>
      </c>
      <c r="H9" s="65" t="s">
        <v>6</v>
      </c>
      <c r="I9" s="66" t="s">
        <v>6</v>
      </c>
      <c r="J9" s="70" t="s">
        <v>79</v>
      </c>
      <c r="K9" s="69">
        <v>37219829</v>
      </c>
      <c r="L9" s="69">
        <f t="shared" si="0"/>
        <v>0.4729689644349136</v>
      </c>
      <c r="M9" s="69">
        <v>33883764</v>
      </c>
      <c r="N9" s="69">
        <f t="shared" si="1"/>
        <v>0.435840419628494</v>
      </c>
    </row>
    <row r="10" spans="1:14" ht="39.75" customHeight="1">
      <c r="A10" s="4" t="s">
        <v>7</v>
      </c>
      <c r="B10" s="15" t="s">
        <v>7</v>
      </c>
      <c r="C10" s="68" t="s">
        <v>68</v>
      </c>
      <c r="D10" s="69">
        <v>125988117</v>
      </c>
      <c r="E10" s="69">
        <f t="shared" si="2"/>
        <v>1.6009871842397432</v>
      </c>
      <c r="F10" s="69">
        <v>99508308</v>
      </c>
      <c r="G10" s="69">
        <f t="shared" si="3"/>
        <v>1.2799564627838107</v>
      </c>
      <c r="H10" s="65" t="s">
        <v>8</v>
      </c>
      <c r="I10" s="66" t="s">
        <v>8</v>
      </c>
      <c r="J10" s="70" t="s">
        <v>80</v>
      </c>
      <c r="K10" s="69">
        <v>567231569</v>
      </c>
      <c r="L10" s="69">
        <f t="shared" si="0"/>
        <v>7.208064491234531</v>
      </c>
      <c r="M10" s="69">
        <v>512024133</v>
      </c>
      <c r="N10" s="69">
        <f t="shared" si="1"/>
        <v>6.586069156503268</v>
      </c>
    </row>
    <row r="11" spans="1:14" ht="39.75" customHeight="1">
      <c r="A11" s="4" t="s">
        <v>9</v>
      </c>
      <c r="B11" s="15" t="s">
        <v>9</v>
      </c>
      <c r="C11" s="68" t="s">
        <v>69</v>
      </c>
      <c r="D11" s="69">
        <v>19375934</v>
      </c>
      <c r="E11" s="69">
        <f t="shared" si="2"/>
        <v>0.24621863359284196</v>
      </c>
      <c r="F11" s="69">
        <v>33087710</v>
      </c>
      <c r="G11" s="69">
        <f t="shared" si="3"/>
        <v>0.4256009282482878</v>
      </c>
      <c r="H11" s="65" t="s">
        <v>10</v>
      </c>
      <c r="I11" s="66" t="s">
        <v>10</v>
      </c>
      <c r="J11" s="67" t="s">
        <v>81</v>
      </c>
      <c r="K11" s="64">
        <f>K12</f>
        <v>2925652940</v>
      </c>
      <c r="L11" s="64">
        <f t="shared" si="0"/>
        <v>37.17757653662945</v>
      </c>
      <c r="M11" s="64">
        <f>M12</f>
        <v>2936918520</v>
      </c>
      <c r="N11" s="64">
        <f t="shared" si="1"/>
        <v>37.77702501326286</v>
      </c>
    </row>
    <row r="12" spans="1:14" ht="39.75" customHeight="1">
      <c r="A12" s="4"/>
      <c r="B12" s="15"/>
      <c r="C12" s="71" t="s">
        <v>128</v>
      </c>
      <c r="D12" s="69">
        <v>205014</v>
      </c>
      <c r="E12" s="69">
        <f t="shared" si="2"/>
        <v>0.00260520431930677</v>
      </c>
      <c r="F12" s="69">
        <v>54269489</v>
      </c>
      <c r="G12" s="69">
        <f t="shared" si="3"/>
        <v>0.6980581277447199</v>
      </c>
      <c r="H12" s="65"/>
      <c r="I12" s="109" t="s">
        <v>145</v>
      </c>
      <c r="J12" s="110" t="s">
        <v>144</v>
      </c>
      <c r="K12" s="69">
        <v>2925652940</v>
      </c>
      <c r="L12" s="69">
        <f t="shared" si="0"/>
        <v>37.17757653662945</v>
      </c>
      <c r="M12" s="69">
        <v>2936918520</v>
      </c>
      <c r="N12" s="69">
        <f t="shared" si="1"/>
        <v>37.77702501326286</v>
      </c>
    </row>
    <row r="13" spans="1:14" ht="39.75" customHeight="1">
      <c r="A13" s="4" t="s">
        <v>12</v>
      </c>
      <c r="B13" s="15" t="s">
        <v>12</v>
      </c>
      <c r="C13" s="63" t="s">
        <v>70</v>
      </c>
      <c r="D13" s="72">
        <f>SUM(D14:D15)</f>
        <v>147256987</v>
      </c>
      <c r="E13" s="64">
        <f t="shared" si="2"/>
        <v>1.8712601996961225</v>
      </c>
      <c r="F13" s="72">
        <f>SUM(F14:F15)</f>
        <v>134952089</v>
      </c>
      <c r="G13" s="64">
        <f t="shared" si="3"/>
        <v>1.7358630847358596</v>
      </c>
      <c r="H13" s="65" t="s">
        <v>11</v>
      </c>
      <c r="I13" s="66" t="s">
        <v>149</v>
      </c>
      <c r="J13" s="67" t="s">
        <v>131</v>
      </c>
      <c r="K13" s="64">
        <f>K14</f>
        <v>122406984</v>
      </c>
      <c r="L13" s="64">
        <f t="shared" si="0"/>
        <v>1.5554801302843448</v>
      </c>
      <c r="M13" s="64">
        <f>M14</f>
        <v>115861487</v>
      </c>
      <c r="N13" s="64">
        <f t="shared" si="1"/>
        <v>1.4903042977415764</v>
      </c>
    </row>
    <row r="14" spans="1:14" ht="39.75" customHeight="1">
      <c r="A14" s="4" t="s">
        <v>13</v>
      </c>
      <c r="B14" s="15" t="s">
        <v>13</v>
      </c>
      <c r="C14" s="73" t="s">
        <v>129</v>
      </c>
      <c r="D14" s="69">
        <v>7706995</v>
      </c>
      <c r="E14" s="69">
        <f t="shared" si="2"/>
        <v>0.09793622222324172</v>
      </c>
      <c r="F14" s="69">
        <v>7433142</v>
      </c>
      <c r="G14" s="69">
        <f t="shared" si="3"/>
        <v>0.0956110935148227</v>
      </c>
      <c r="H14" s="65" t="s">
        <v>15</v>
      </c>
      <c r="I14" s="66" t="s">
        <v>143</v>
      </c>
      <c r="J14" s="74" t="s">
        <v>82</v>
      </c>
      <c r="K14" s="69">
        <v>122406984</v>
      </c>
      <c r="L14" s="69">
        <f t="shared" si="0"/>
        <v>1.5554801302843448</v>
      </c>
      <c r="M14" s="69">
        <v>115861487</v>
      </c>
      <c r="N14" s="69">
        <f t="shared" si="1"/>
        <v>1.4903042977415764</v>
      </c>
    </row>
    <row r="15" spans="1:14" ht="45.75" customHeight="1">
      <c r="A15" s="4" t="s">
        <v>14</v>
      </c>
      <c r="B15" s="15" t="s">
        <v>14</v>
      </c>
      <c r="C15" s="73" t="s">
        <v>130</v>
      </c>
      <c r="D15" s="69">
        <v>139549992</v>
      </c>
      <c r="E15" s="69">
        <f t="shared" si="2"/>
        <v>1.7733239774728806</v>
      </c>
      <c r="F15" s="69">
        <v>127518947</v>
      </c>
      <c r="G15" s="69">
        <f t="shared" si="3"/>
        <v>1.6402519912210372</v>
      </c>
      <c r="H15" s="65" t="s">
        <v>16</v>
      </c>
      <c r="I15" s="66" t="s">
        <v>15</v>
      </c>
      <c r="J15" s="116" t="s">
        <v>141</v>
      </c>
      <c r="K15" s="117">
        <f>K16+K18+K21+K23</f>
        <v>4216890647</v>
      </c>
      <c r="L15" s="117">
        <f aca="true" t="shared" si="4" ref="L15:L24">K15/K$30*100</f>
        <v>53.58590987741676</v>
      </c>
      <c r="M15" s="117">
        <f>M16+M18+M21+M23</f>
        <v>4175663091</v>
      </c>
      <c r="N15" s="117">
        <f aca="true" t="shared" si="5" ref="N15:N24">M15/M$30*100</f>
        <v>53.7107611128638</v>
      </c>
    </row>
    <row r="16" spans="1:14" ht="39.75" customHeight="1">
      <c r="A16" s="4" t="s">
        <v>18</v>
      </c>
      <c r="B16" s="15" t="s">
        <v>18</v>
      </c>
      <c r="C16" s="63" t="s">
        <v>71</v>
      </c>
      <c r="D16" s="64">
        <f>SUM(D17:D23)</f>
        <v>2311581952</v>
      </c>
      <c r="E16" s="64">
        <f t="shared" si="2"/>
        <v>29.374302661193745</v>
      </c>
      <c r="F16" s="64">
        <f>SUM(F17:F23)</f>
        <v>2334229358</v>
      </c>
      <c r="G16" s="64">
        <f t="shared" si="3"/>
        <v>30.024748811845996</v>
      </c>
      <c r="H16" s="65" t="s">
        <v>17</v>
      </c>
      <c r="I16" s="66" t="s">
        <v>16</v>
      </c>
      <c r="J16" s="67" t="s">
        <v>83</v>
      </c>
      <c r="K16" s="64">
        <f>K17</f>
        <v>3838199708.3</v>
      </c>
      <c r="L16" s="64">
        <f t="shared" si="4"/>
        <v>48.773715250788456</v>
      </c>
      <c r="M16" s="64">
        <f>M17</f>
        <v>3736353356.3</v>
      </c>
      <c r="N16" s="64">
        <f t="shared" si="5"/>
        <v>48.060003448557964</v>
      </c>
    </row>
    <row r="17" spans="1:14" ht="39.75" customHeight="1">
      <c r="A17" s="4"/>
      <c r="B17" s="15"/>
      <c r="C17" s="63" t="s">
        <v>88</v>
      </c>
      <c r="D17" s="69">
        <v>69731500</v>
      </c>
      <c r="E17" s="69">
        <f t="shared" si="2"/>
        <v>0.8861092656683935</v>
      </c>
      <c r="F17" s="69">
        <v>69731500</v>
      </c>
      <c r="G17" s="69">
        <f t="shared" si="3"/>
        <v>0.896943038008538</v>
      </c>
      <c r="H17" s="65"/>
      <c r="I17" s="66" t="s">
        <v>142</v>
      </c>
      <c r="J17" s="75" t="s">
        <v>89</v>
      </c>
      <c r="K17" s="69">
        <v>3838199708.3</v>
      </c>
      <c r="L17" s="69">
        <f t="shared" si="4"/>
        <v>48.773715250788456</v>
      </c>
      <c r="M17" s="69">
        <v>3736353356.3</v>
      </c>
      <c r="N17" s="69">
        <f t="shared" si="5"/>
        <v>48.060003448557964</v>
      </c>
    </row>
    <row r="18" spans="1:14" ht="39.75" customHeight="1">
      <c r="A18" s="4"/>
      <c r="B18" s="15"/>
      <c r="C18" s="63" t="s">
        <v>90</v>
      </c>
      <c r="D18" s="69">
        <v>28875531</v>
      </c>
      <c r="E18" s="69">
        <f t="shared" si="2"/>
        <v>0.3669342487999675</v>
      </c>
      <c r="F18" s="69">
        <v>35495506</v>
      </c>
      <c r="G18" s="69">
        <f t="shared" si="3"/>
        <v>0.45657195080114854</v>
      </c>
      <c r="H18" s="65"/>
      <c r="I18" s="66" t="s">
        <v>140</v>
      </c>
      <c r="J18" s="67" t="s">
        <v>139</v>
      </c>
      <c r="K18" s="64">
        <f>K19</f>
        <v>410146086.7</v>
      </c>
      <c r="L18" s="64">
        <f t="shared" si="4"/>
        <v>5.211909218968504</v>
      </c>
      <c r="M18" s="64">
        <f>M19</f>
        <v>502082548.7</v>
      </c>
      <c r="N18" s="64">
        <f t="shared" si="5"/>
        <v>6.458192446197883</v>
      </c>
    </row>
    <row r="19" spans="1:14" ht="39.75" customHeight="1">
      <c r="A19" s="4" t="s">
        <v>19</v>
      </c>
      <c r="B19" s="15" t="s">
        <v>19</v>
      </c>
      <c r="C19" s="73" t="s">
        <v>72</v>
      </c>
      <c r="D19" s="69">
        <v>1300232546</v>
      </c>
      <c r="E19" s="69">
        <f t="shared" si="2"/>
        <v>16.522634771003144</v>
      </c>
      <c r="F19" s="69">
        <v>1330774072</v>
      </c>
      <c r="G19" s="69">
        <f t="shared" si="3"/>
        <v>17.117494088649646</v>
      </c>
      <c r="H19" s="65" t="s">
        <v>20</v>
      </c>
      <c r="I19" s="66" t="s">
        <v>156</v>
      </c>
      <c r="J19" s="70" t="s">
        <v>157</v>
      </c>
      <c r="K19" s="69">
        <v>410146086.7</v>
      </c>
      <c r="L19" s="69">
        <f t="shared" si="4"/>
        <v>5.211909218968504</v>
      </c>
      <c r="M19" s="69">
        <v>502082548.7</v>
      </c>
      <c r="N19" s="69">
        <f t="shared" si="5"/>
        <v>6.458192446197883</v>
      </c>
    </row>
    <row r="20" spans="1:14" ht="39.75" customHeight="1">
      <c r="A20" s="4" t="s">
        <v>22</v>
      </c>
      <c r="B20" s="15" t="s">
        <v>22</v>
      </c>
      <c r="C20" s="73" t="s">
        <v>73</v>
      </c>
      <c r="D20" s="69">
        <v>402197969</v>
      </c>
      <c r="E20" s="69">
        <f t="shared" si="2"/>
        <v>5.110908943073206</v>
      </c>
      <c r="F20" s="69">
        <v>410705360</v>
      </c>
      <c r="G20" s="69">
        <f t="shared" si="3"/>
        <v>5.282825026348068</v>
      </c>
      <c r="H20" s="65" t="s">
        <v>21</v>
      </c>
      <c r="I20" s="108"/>
      <c r="J20" s="70" t="s">
        <v>84</v>
      </c>
      <c r="K20" s="69">
        <v>0</v>
      </c>
      <c r="L20" s="69">
        <f t="shared" si="4"/>
        <v>0</v>
      </c>
      <c r="M20" s="69">
        <v>0</v>
      </c>
      <c r="N20" s="69">
        <f t="shared" si="5"/>
        <v>0</v>
      </c>
    </row>
    <row r="21" spans="1:14" ht="39.75" customHeight="1">
      <c r="A21" s="4" t="s">
        <v>25</v>
      </c>
      <c r="B21" s="15" t="s">
        <v>25</v>
      </c>
      <c r="C21" s="73" t="s">
        <v>74</v>
      </c>
      <c r="D21" s="69">
        <v>68316100</v>
      </c>
      <c r="E21" s="69">
        <f t="shared" si="2"/>
        <v>0.868123146703119</v>
      </c>
      <c r="F21" s="69">
        <v>60470112</v>
      </c>
      <c r="G21" s="69">
        <f t="shared" si="3"/>
        <v>0.7778155634970788</v>
      </c>
      <c r="H21" s="65" t="s">
        <v>23</v>
      </c>
      <c r="I21" s="66" t="s">
        <v>134</v>
      </c>
      <c r="J21" s="67" t="s">
        <v>127</v>
      </c>
      <c r="K21" s="64">
        <f>K22</f>
        <v>-37249643</v>
      </c>
      <c r="L21" s="64">
        <f t="shared" si="4"/>
        <v>-0.4733478242277853</v>
      </c>
      <c r="M21" s="64">
        <f>M22</f>
        <v>-68293456</v>
      </c>
      <c r="N21" s="64">
        <f t="shared" si="5"/>
        <v>-0.8784457512134747</v>
      </c>
    </row>
    <row r="22" spans="1:14" ht="39.75" customHeight="1">
      <c r="A22" s="4" t="s">
        <v>28</v>
      </c>
      <c r="B22" s="15" t="s">
        <v>28</v>
      </c>
      <c r="C22" s="73" t="s">
        <v>75</v>
      </c>
      <c r="D22" s="69">
        <v>397222881</v>
      </c>
      <c r="E22" s="69">
        <f t="shared" si="2"/>
        <v>5.047688281330441</v>
      </c>
      <c r="F22" s="69">
        <v>392129657</v>
      </c>
      <c r="G22" s="69">
        <f t="shared" si="3"/>
        <v>5.043889287378386</v>
      </c>
      <c r="H22" s="65" t="s">
        <v>24</v>
      </c>
      <c r="I22" s="66" t="s">
        <v>134</v>
      </c>
      <c r="J22" s="70" t="s">
        <v>138</v>
      </c>
      <c r="K22" s="69">
        <v>-37249643</v>
      </c>
      <c r="L22" s="69">
        <f t="shared" si="4"/>
        <v>-0.4733478242277853</v>
      </c>
      <c r="M22" s="69">
        <v>-68293456</v>
      </c>
      <c r="N22" s="69">
        <f t="shared" si="5"/>
        <v>-0.8784457512134747</v>
      </c>
    </row>
    <row r="23" spans="1:14" ht="39.75" customHeight="1">
      <c r="A23" s="4" t="s">
        <v>30</v>
      </c>
      <c r="B23" s="15" t="s">
        <v>30</v>
      </c>
      <c r="C23" s="73" t="s">
        <v>150</v>
      </c>
      <c r="D23" s="69">
        <v>45005425</v>
      </c>
      <c r="E23" s="69">
        <f t="shared" si="2"/>
        <v>0.5719040046154745</v>
      </c>
      <c r="F23" s="69">
        <v>34923151</v>
      </c>
      <c r="G23" s="69">
        <f t="shared" si="3"/>
        <v>0.4492098571631316</v>
      </c>
      <c r="H23" s="65" t="s">
        <v>26</v>
      </c>
      <c r="I23" s="66" t="s">
        <v>135</v>
      </c>
      <c r="J23" s="67" t="s">
        <v>137</v>
      </c>
      <c r="K23" s="64">
        <f>K24</f>
        <v>5794495</v>
      </c>
      <c r="L23" s="64">
        <f t="shared" si="4"/>
        <v>0.07363323188758564</v>
      </c>
      <c r="M23" s="64">
        <f>M24</f>
        <v>5520642</v>
      </c>
      <c r="N23" s="64">
        <f t="shared" si="5"/>
        <v>0.07101096932143337</v>
      </c>
    </row>
    <row r="24" spans="1:14" ht="39.75" customHeight="1">
      <c r="A24" s="4" t="s">
        <v>31</v>
      </c>
      <c r="B24" s="15" t="s">
        <v>31</v>
      </c>
      <c r="C24" s="63" t="s">
        <v>91</v>
      </c>
      <c r="D24" s="64">
        <f>D25</f>
        <v>18124104</v>
      </c>
      <c r="E24" s="64">
        <f t="shared" si="2"/>
        <v>0.23031107155786976</v>
      </c>
      <c r="F24" s="64">
        <f>F25</f>
        <v>15730202</v>
      </c>
      <c r="G24" s="64">
        <f t="shared" si="3"/>
        <v>0.2023346001501184</v>
      </c>
      <c r="H24" s="65" t="s">
        <v>27</v>
      </c>
      <c r="I24" s="66" t="s">
        <v>29</v>
      </c>
      <c r="J24" s="70" t="s">
        <v>136</v>
      </c>
      <c r="K24" s="69">
        <v>5794495</v>
      </c>
      <c r="L24" s="69">
        <f t="shared" si="4"/>
        <v>0.07363323188758564</v>
      </c>
      <c r="M24" s="69">
        <v>5520642</v>
      </c>
      <c r="N24" s="69">
        <f t="shared" si="5"/>
        <v>0.07101096932143337</v>
      </c>
    </row>
    <row r="25" spans="1:14" ht="39.75" customHeight="1">
      <c r="A25" s="4" t="s">
        <v>32</v>
      </c>
      <c r="B25" s="15" t="s">
        <v>32</v>
      </c>
      <c r="C25" s="76" t="s">
        <v>76</v>
      </c>
      <c r="D25" s="69">
        <v>18124104</v>
      </c>
      <c r="E25" s="69">
        <f t="shared" si="2"/>
        <v>0.23031107155786976</v>
      </c>
      <c r="F25" s="69">
        <v>15730202</v>
      </c>
      <c r="G25" s="69">
        <f t="shared" si="3"/>
        <v>0.2023346001501184</v>
      </c>
      <c r="H25" s="65" t="s">
        <v>29</v>
      </c>
      <c r="I25" s="66"/>
      <c r="J25" s="111"/>
      <c r="K25" s="78"/>
      <c r="L25" s="78"/>
      <c r="M25" s="78"/>
      <c r="N25" s="78"/>
    </row>
    <row r="26" spans="1:14" ht="39.75" customHeight="1">
      <c r="A26" s="4" t="s">
        <v>33</v>
      </c>
      <c r="B26" s="15" t="s">
        <v>33</v>
      </c>
      <c r="C26" s="63" t="s">
        <v>147</v>
      </c>
      <c r="D26" s="64">
        <f>D27</f>
        <v>143154168</v>
      </c>
      <c r="E26" s="64">
        <f t="shared" si="2"/>
        <v>1.819123849104778</v>
      </c>
      <c r="F26" s="64">
        <f>F27</f>
        <v>82722965</v>
      </c>
      <c r="G26" s="64">
        <f t="shared" si="3"/>
        <v>1.0640497843897514</v>
      </c>
      <c r="H26" s="78"/>
      <c r="I26" s="79"/>
      <c r="J26" s="112"/>
      <c r="K26" s="78"/>
      <c r="L26" s="78"/>
      <c r="M26" s="78"/>
      <c r="N26" s="78"/>
    </row>
    <row r="27" spans="1:14" ht="39.75" customHeight="1">
      <c r="A27" s="4" t="s">
        <v>34</v>
      </c>
      <c r="B27" s="15" t="s">
        <v>34</v>
      </c>
      <c r="C27" s="76" t="s">
        <v>148</v>
      </c>
      <c r="D27" s="69">
        <v>143154168</v>
      </c>
      <c r="E27" s="69">
        <f t="shared" si="2"/>
        <v>1.819123849104778</v>
      </c>
      <c r="F27" s="69">
        <v>82722965</v>
      </c>
      <c r="G27" s="69">
        <f t="shared" si="3"/>
        <v>1.0640497843897514</v>
      </c>
      <c r="H27" s="78"/>
      <c r="I27" s="79"/>
      <c r="J27" s="77"/>
      <c r="K27" s="78"/>
      <c r="L27" s="78"/>
      <c r="M27" s="78"/>
      <c r="N27" s="78"/>
    </row>
    <row r="28" spans="1:14" ht="39.75" customHeight="1">
      <c r="A28" s="4" t="s">
        <v>35</v>
      </c>
      <c r="B28" s="15" t="s">
        <v>35</v>
      </c>
      <c r="C28" s="63" t="s">
        <v>77</v>
      </c>
      <c r="D28" s="64">
        <f>D29</f>
        <v>2888982004</v>
      </c>
      <c r="E28" s="64">
        <f t="shared" si="2"/>
        <v>36.71158260031182</v>
      </c>
      <c r="F28" s="64">
        <f>F29</f>
        <v>2909086858</v>
      </c>
      <c r="G28" s="64">
        <f t="shared" si="3"/>
        <v>37.419031631977404</v>
      </c>
      <c r="H28" s="78"/>
      <c r="I28" s="79"/>
      <c r="J28" s="77"/>
      <c r="K28" s="78"/>
      <c r="L28" s="78"/>
      <c r="M28" s="78"/>
      <c r="N28" s="78"/>
    </row>
    <row r="29" spans="1:14" ht="39.75" customHeight="1">
      <c r="A29" s="4" t="s">
        <v>36</v>
      </c>
      <c r="B29" s="15" t="s">
        <v>36</v>
      </c>
      <c r="C29" s="76" t="s">
        <v>92</v>
      </c>
      <c r="D29" s="69">
        <v>2888982004</v>
      </c>
      <c r="E29" s="69">
        <f t="shared" si="2"/>
        <v>36.71158260031182</v>
      </c>
      <c r="F29" s="69">
        <v>2909086858</v>
      </c>
      <c r="G29" s="69">
        <f t="shared" si="3"/>
        <v>37.419031631977404</v>
      </c>
      <c r="H29" s="78"/>
      <c r="I29" s="79"/>
      <c r="J29" s="77"/>
      <c r="K29" s="78"/>
      <c r="L29" s="78"/>
      <c r="M29" s="78"/>
      <c r="N29" s="78"/>
    </row>
    <row r="30" spans="1:18" ht="39.75" customHeight="1" thickBot="1">
      <c r="A30" s="6" t="s">
        <v>37</v>
      </c>
      <c r="B30" s="16" t="s">
        <v>37</v>
      </c>
      <c r="C30" s="80" t="s">
        <v>43</v>
      </c>
      <c r="D30" s="81">
        <f>D28+D26+D24+D16+D13+D8</f>
        <v>7869401969</v>
      </c>
      <c r="E30" s="81">
        <f t="shared" si="2"/>
        <v>100</v>
      </c>
      <c r="F30" s="81">
        <f>F28+F26+F24+F16+F13+F8</f>
        <v>7774350995</v>
      </c>
      <c r="G30" s="81">
        <f t="shared" si="3"/>
        <v>100</v>
      </c>
      <c r="H30" s="82" t="s">
        <v>37</v>
      </c>
      <c r="I30" s="83" t="s">
        <v>37</v>
      </c>
      <c r="J30" s="84" t="s">
        <v>43</v>
      </c>
      <c r="K30" s="81">
        <f>K7+K15</f>
        <v>7869401969</v>
      </c>
      <c r="L30" s="81">
        <v>100</v>
      </c>
      <c r="M30" s="81">
        <f>M7+M15</f>
        <v>7774350995</v>
      </c>
      <c r="N30" s="81">
        <v>100</v>
      </c>
      <c r="O30" s="57"/>
      <c r="P30" s="58"/>
      <c r="R30" s="58"/>
    </row>
    <row r="31" spans="1:7" ht="26.25" customHeight="1">
      <c r="A31" s="7" t="s">
        <v>38</v>
      </c>
      <c r="D31" s="17"/>
      <c r="E31" s="17"/>
      <c r="F31" s="17"/>
      <c r="G31" s="17"/>
    </row>
    <row r="32" spans="3:12" ht="15.75">
      <c r="C32" s="32" t="s">
        <v>52</v>
      </c>
      <c r="D32" s="33"/>
      <c r="E32" s="33"/>
      <c r="F32" s="36" t="s">
        <v>50</v>
      </c>
      <c r="G32" s="37" t="s">
        <v>53</v>
      </c>
      <c r="J32" s="35"/>
      <c r="K32" s="33"/>
      <c r="L32" t="s">
        <v>51</v>
      </c>
    </row>
    <row r="33" ht="15.75">
      <c r="G33" s="37"/>
    </row>
    <row r="34" spans="3:12" ht="15.75">
      <c r="C34" s="34" t="s">
        <v>49</v>
      </c>
      <c r="D34" s="33"/>
      <c r="E34" s="33"/>
      <c r="F34" s="36" t="s">
        <v>50</v>
      </c>
      <c r="G34" s="37" t="s">
        <v>54</v>
      </c>
      <c r="J34" s="35"/>
      <c r="K34" s="33"/>
      <c r="L34" t="s">
        <v>51</v>
      </c>
    </row>
  </sheetData>
  <sheetProtection/>
  <mergeCells count="14">
    <mergeCell ref="I5:I6"/>
    <mergeCell ref="J5:J6"/>
    <mergeCell ref="K5:L5"/>
    <mergeCell ref="M5:N5"/>
    <mergeCell ref="C1:N1"/>
    <mergeCell ref="C2:N2"/>
    <mergeCell ref="A3:N3"/>
    <mergeCell ref="M4:N4"/>
    <mergeCell ref="A5:A6"/>
    <mergeCell ref="B5:B6"/>
    <mergeCell ref="C5:C6"/>
    <mergeCell ref="D5:E5"/>
    <mergeCell ref="F5:G5"/>
    <mergeCell ref="H5:H6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4"/>
  <sheetViews>
    <sheetView tabSelected="1" zoomScalePageLayoutView="0" workbookViewId="0" topLeftCell="A1">
      <selection activeCell="J13" sqref="J13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5.75">
      <c r="A1" s="137" t="s">
        <v>63</v>
      </c>
      <c r="B1" s="137"/>
      <c r="C1" s="137"/>
      <c r="D1" s="137"/>
      <c r="E1" s="137"/>
      <c r="F1" s="137"/>
      <c r="G1" s="137"/>
    </row>
    <row r="2" spans="1:7" ht="15.75">
      <c r="A2" s="137" t="s">
        <v>64</v>
      </c>
      <c r="B2" s="137"/>
      <c r="C2" s="137"/>
      <c r="D2" s="137"/>
      <c r="E2" s="137"/>
      <c r="F2" s="137"/>
      <c r="G2" s="137"/>
    </row>
    <row r="3" spans="1:7" ht="15.75">
      <c r="A3" s="138" t="s">
        <v>87</v>
      </c>
      <c r="B3" s="138"/>
      <c r="C3" s="138"/>
      <c r="D3" s="138"/>
      <c r="E3" s="138"/>
      <c r="F3" s="138"/>
      <c r="G3" s="138"/>
    </row>
    <row r="4" spans="1:7" ht="11.25" customHeight="1">
      <c r="A4" s="139" t="s">
        <v>39</v>
      </c>
      <c r="B4" s="139"/>
      <c r="C4" s="139"/>
      <c r="D4" s="139"/>
      <c r="E4" s="139"/>
      <c r="F4" s="139"/>
      <c r="G4" s="139"/>
    </row>
    <row r="5" spans="1:7" ht="25.5" customHeight="1">
      <c r="A5" s="140" t="s">
        <v>45</v>
      </c>
      <c r="B5" s="141" t="s">
        <v>151</v>
      </c>
      <c r="C5" s="141"/>
      <c r="D5" s="141" t="s">
        <v>152</v>
      </c>
      <c r="E5" s="141"/>
      <c r="F5" s="141" t="s">
        <v>153</v>
      </c>
      <c r="G5" s="141"/>
    </row>
    <row r="6" spans="1:7" ht="15.75">
      <c r="A6" s="140"/>
      <c r="B6" s="21" t="s">
        <v>41</v>
      </c>
      <c r="C6" s="22" t="s">
        <v>46</v>
      </c>
      <c r="D6" s="21" t="s">
        <v>41</v>
      </c>
      <c r="E6" s="22" t="s">
        <v>46</v>
      </c>
      <c r="F6" s="21" t="s">
        <v>41</v>
      </c>
      <c r="G6" s="22" t="s">
        <v>46</v>
      </c>
    </row>
    <row r="7" spans="1:8" ht="18.75">
      <c r="A7" s="23" t="s">
        <v>93</v>
      </c>
      <c r="B7" s="24">
        <f>B8+B12+B14</f>
        <v>2218396853</v>
      </c>
      <c r="C7" s="25">
        <v>100</v>
      </c>
      <c r="D7" s="24">
        <f>D8+D12+D14</f>
        <v>2010459000</v>
      </c>
      <c r="E7" s="25">
        <v>100</v>
      </c>
      <c r="F7" s="24">
        <f aca="true" t="shared" si="0" ref="F7:F14">B7-D7</f>
        <v>207937853</v>
      </c>
      <c r="G7" s="45">
        <f>(F7/D7)*100</f>
        <v>10.342804951506098</v>
      </c>
      <c r="H7" s="85"/>
    </row>
    <row r="8" spans="1:8" ht="18.75">
      <c r="A8" s="94" t="s">
        <v>126</v>
      </c>
      <c r="B8" s="52">
        <f>SUM(B9:B11)</f>
        <v>1194296654</v>
      </c>
      <c r="C8" s="53">
        <f>B8/B$7*100</f>
        <v>53.836023630529375</v>
      </c>
      <c r="D8" s="52">
        <f>SUM(D9:D11)</f>
        <v>1129613000</v>
      </c>
      <c r="E8" s="53">
        <f>D8/D$7*100</f>
        <v>56.186821019478636</v>
      </c>
      <c r="F8" s="92">
        <f t="shared" si="0"/>
        <v>64683654</v>
      </c>
      <c r="G8" s="93">
        <f>(F8/D8)*100</f>
        <v>5.726178257509431</v>
      </c>
      <c r="H8" s="85"/>
    </row>
    <row r="9" spans="1:8" ht="18.75">
      <c r="A9" s="20" t="s">
        <v>94</v>
      </c>
      <c r="B9" s="26">
        <f>474428693-19538899</f>
        <v>454889794</v>
      </c>
      <c r="C9" s="50">
        <f aca="true" t="shared" si="1" ref="C9:C48">B9/B$7*100</f>
        <v>20.505338951632567</v>
      </c>
      <c r="D9" s="26">
        <v>464118000</v>
      </c>
      <c r="E9" s="50">
        <f aca="true" t="shared" si="2" ref="E9:E48">D9/D$7*100</f>
        <v>23.085176071732874</v>
      </c>
      <c r="F9" s="87">
        <f t="shared" si="0"/>
        <v>-9228206</v>
      </c>
      <c r="G9" s="87">
        <f>(F9/D9)*100</f>
        <v>-1.9883318466424487</v>
      </c>
      <c r="H9" s="85"/>
    </row>
    <row r="10" spans="1:8" ht="18.75">
      <c r="A10" s="20" t="s">
        <v>57</v>
      </c>
      <c r="B10" s="26">
        <v>720131458</v>
      </c>
      <c r="C10" s="50">
        <f t="shared" si="1"/>
        <v>32.461795869668045</v>
      </c>
      <c r="D10" s="26">
        <v>650000000</v>
      </c>
      <c r="E10" s="50">
        <f t="shared" si="2"/>
        <v>32.33092542548741</v>
      </c>
      <c r="F10" s="44">
        <f t="shared" si="0"/>
        <v>70131458</v>
      </c>
      <c r="G10" s="46">
        <f>(F10/D10)*100</f>
        <v>10.789455076923076</v>
      </c>
      <c r="H10" s="85"/>
    </row>
    <row r="11" spans="1:8" ht="27">
      <c r="A11" s="27" t="s">
        <v>58</v>
      </c>
      <c r="B11" s="48">
        <v>19275402</v>
      </c>
      <c r="C11" s="50">
        <f t="shared" si="1"/>
        <v>0.8688888092287607</v>
      </c>
      <c r="D11" s="48">
        <v>15495000</v>
      </c>
      <c r="E11" s="50">
        <f t="shared" si="2"/>
        <v>0.7707195222583499</v>
      </c>
      <c r="F11" s="51">
        <f t="shared" si="0"/>
        <v>3780402</v>
      </c>
      <c r="G11" s="46">
        <f aca="true" t="shared" si="3" ref="G11:G48">(F11/D11)*100</f>
        <v>24.397560503388192</v>
      </c>
      <c r="H11" s="85"/>
    </row>
    <row r="12" spans="1:8" ht="18.75">
      <c r="A12" s="95" t="s">
        <v>95</v>
      </c>
      <c r="B12" s="52">
        <f>B13</f>
        <v>781436</v>
      </c>
      <c r="C12" s="53">
        <f t="shared" si="1"/>
        <v>0.03522525732685035</v>
      </c>
      <c r="D12" s="52">
        <f>D13</f>
        <v>2000000</v>
      </c>
      <c r="E12" s="53">
        <f t="shared" si="2"/>
        <v>0.09947977053996128</v>
      </c>
      <c r="F12" s="96">
        <f t="shared" si="0"/>
        <v>-1218564</v>
      </c>
      <c r="G12" s="97">
        <f t="shared" si="3"/>
        <v>-60.9282</v>
      </c>
      <c r="H12" s="85"/>
    </row>
    <row r="13" spans="1:8" ht="18.75">
      <c r="A13" s="20" t="s">
        <v>96</v>
      </c>
      <c r="B13" s="26">
        <v>781436</v>
      </c>
      <c r="C13" s="50">
        <f t="shared" si="1"/>
        <v>0.03522525732685035</v>
      </c>
      <c r="D13" s="26">
        <v>2000000</v>
      </c>
      <c r="E13" s="50">
        <f t="shared" si="2"/>
        <v>0.09947977053996128</v>
      </c>
      <c r="F13" s="51">
        <f t="shared" si="0"/>
        <v>-1218564</v>
      </c>
      <c r="G13" s="87">
        <f t="shared" si="3"/>
        <v>-60.9282</v>
      </c>
      <c r="H13" s="85"/>
    </row>
    <row r="14" spans="1:8" ht="21" customHeight="1">
      <c r="A14" s="94" t="s">
        <v>97</v>
      </c>
      <c r="B14" s="52">
        <f>SUM(B15:B17)</f>
        <v>1023318763</v>
      </c>
      <c r="C14" s="53">
        <f t="shared" si="1"/>
        <v>46.128751112143775</v>
      </c>
      <c r="D14" s="52">
        <f>SUM(D15:D17)</f>
        <v>878846000</v>
      </c>
      <c r="E14" s="53">
        <f t="shared" si="2"/>
        <v>43.71369920998141</v>
      </c>
      <c r="F14" s="98">
        <f t="shared" si="0"/>
        <v>144472763</v>
      </c>
      <c r="G14" s="93">
        <f t="shared" si="3"/>
        <v>16.438916829569685</v>
      </c>
      <c r="H14" s="85"/>
    </row>
    <row r="15" spans="1:8" ht="27">
      <c r="A15" s="28" t="s">
        <v>59</v>
      </c>
      <c r="B15" s="48">
        <v>824680000</v>
      </c>
      <c r="C15" s="50">
        <f t="shared" si="1"/>
        <v>37.17459294466462</v>
      </c>
      <c r="D15" s="48">
        <v>824680000</v>
      </c>
      <c r="E15" s="50">
        <f t="shared" si="2"/>
        <v>41.019488584447636</v>
      </c>
      <c r="F15" s="49">
        <f aca="true" t="shared" si="4" ref="F15:F48">B15-D15</f>
        <v>0</v>
      </c>
      <c r="G15" s="46">
        <f t="shared" si="3"/>
        <v>0</v>
      </c>
      <c r="H15" s="85"/>
    </row>
    <row r="16" spans="1:8" ht="18.75">
      <c r="A16" s="28" t="s">
        <v>98</v>
      </c>
      <c r="B16" s="26">
        <v>192856787</v>
      </c>
      <c r="C16" s="50">
        <f t="shared" si="1"/>
        <v>8.693520581729747</v>
      </c>
      <c r="D16" s="26">
        <v>48866000</v>
      </c>
      <c r="E16" s="50">
        <f t="shared" si="2"/>
        <v>2.430589233602874</v>
      </c>
      <c r="F16" s="41">
        <f t="shared" si="4"/>
        <v>143990787</v>
      </c>
      <c r="G16" s="46">
        <f t="shared" si="3"/>
        <v>294.6645663651619</v>
      </c>
      <c r="H16" s="85"/>
    </row>
    <row r="17" spans="1:8" ht="18.75">
      <c r="A17" s="28" t="s">
        <v>99</v>
      </c>
      <c r="B17" s="26">
        <v>5781976</v>
      </c>
      <c r="C17" s="50">
        <f t="shared" si="1"/>
        <v>0.26063758574940604</v>
      </c>
      <c r="D17" s="26">
        <v>5300000</v>
      </c>
      <c r="E17" s="50">
        <f t="shared" si="2"/>
        <v>0.26362139193089734</v>
      </c>
      <c r="F17" s="41">
        <f t="shared" si="4"/>
        <v>481976</v>
      </c>
      <c r="G17" s="46">
        <f t="shared" si="3"/>
        <v>9.09388679245283</v>
      </c>
      <c r="H17" s="85"/>
    </row>
    <row r="18" spans="1:8" ht="18.75">
      <c r="A18" s="29" t="s">
        <v>100</v>
      </c>
      <c r="B18" s="24">
        <f>B19+B23+B25+B27+B29</f>
        <v>2375578113</v>
      </c>
      <c r="C18" s="24">
        <f t="shared" si="1"/>
        <v>107.0853535420157</v>
      </c>
      <c r="D18" s="24">
        <f>D19+D23+D25+D27+D29</f>
        <v>2153625000</v>
      </c>
      <c r="E18" s="24">
        <f t="shared" si="2"/>
        <v>107.12106041456204</v>
      </c>
      <c r="F18" s="24">
        <f t="shared" si="4"/>
        <v>221953113</v>
      </c>
      <c r="G18" s="24">
        <f t="shared" si="3"/>
        <v>10.306024168553021</v>
      </c>
      <c r="H18" s="85"/>
    </row>
    <row r="19" spans="1:8" ht="18.75">
      <c r="A19" s="99" t="s">
        <v>101</v>
      </c>
      <c r="B19" s="100">
        <f>SUM(B20:B22)</f>
        <v>1956962582</v>
      </c>
      <c r="C19" s="101">
        <f t="shared" si="1"/>
        <v>88.21517121039659</v>
      </c>
      <c r="D19" s="100">
        <f>SUM(D20:D22)</f>
        <v>1788763000</v>
      </c>
      <c r="E19" s="101">
        <f t="shared" si="2"/>
        <v>88.97286639518637</v>
      </c>
      <c r="F19" s="102">
        <f t="shared" si="4"/>
        <v>168199582</v>
      </c>
      <c r="G19" s="103">
        <f t="shared" si="3"/>
        <v>9.403122828457432</v>
      </c>
      <c r="H19" s="85"/>
    </row>
    <row r="20" spans="1:8" ht="27">
      <c r="A20" s="28" t="s">
        <v>102</v>
      </c>
      <c r="B20" s="48">
        <v>1298785105</v>
      </c>
      <c r="C20" s="50">
        <f t="shared" si="1"/>
        <v>58.54611194762636</v>
      </c>
      <c r="D20" s="48">
        <v>1197991000</v>
      </c>
      <c r="E20" s="50">
        <f t="shared" si="2"/>
        <v>59.58793489446938</v>
      </c>
      <c r="F20" s="51">
        <f t="shared" si="4"/>
        <v>100794105</v>
      </c>
      <c r="G20" s="46">
        <f t="shared" si="3"/>
        <v>8.413594509474612</v>
      </c>
      <c r="H20" s="85"/>
    </row>
    <row r="21" spans="1:8" ht="18.75">
      <c r="A21" s="28" t="s">
        <v>103</v>
      </c>
      <c r="B21" s="26">
        <v>653255536</v>
      </c>
      <c r="C21" s="50">
        <f t="shared" si="1"/>
        <v>29.44718998841818</v>
      </c>
      <c r="D21" s="26">
        <v>585000000</v>
      </c>
      <c r="E21" s="50">
        <f t="shared" si="2"/>
        <v>29.097832882938672</v>
      </c>
      <c r="F21" s="54">
        <f t="shared" si="4"/>
        <v>68255536</v>
      </c>
      <c r="G21" s="46">
        <f t="shared" si="3"/>
        <v>11.667612991452991</v>
      </c>
      <c r="H21" s="85"/>
    </row>
    <row r="22" spans="1:8" ht="27">
      <c r="A22" s="28" t="s">
        <v>104</v>
      </c>
      <c r="B22" s="48">
        <v>4921941</v>
      </c>
      <c r="C22" s="50">
        <f t="shared" si="1"/>
        <v>0.22186927435205842</v>
      </c>
      <c r="D22" s="48">
        <v>5772000</v>
      </c>
      <c r="E22" s="50">
        <f t="shared" si="2"/>
        <v>0.28709861777832824</v>
      </c>
      <c r="F22" s="51">
        <f t="shared" si="4"/>
        <v>-850059</v>
      </c>
      <c r="G22" s="87">
        <f t="shared" si="3"/>
        <v>-14.7272869022869</v>
      </c>
      <c r="H22" s="85"/>
    </row>
    <row r="23" spans="1:8" ht="18.75">
      <c r="A23" s="95" t="s">
        <v>105</v>
      </c>
      <c r="B23" s="100">
        <f>SUM(B24)</f>
        <v>149101969</v>
      </c>
      <c r="C23" s="101">
        <f t="shared" si="1"/>
        <v>6.721158515815835</v>
      </c>
      <c r="D23" s="100">
        <f>SUM(D24)</f>
        <v>81505000</v>
      </c>
      <c r="E23" s="101">
        <f t="shared" si="2"/>
        <v>4.054049348929771</v>
      </c>
      <c r="F23" s="96">
        <f t="shared" si="4"/>
        <v>67596969</v>
      </c>
      <c r="G23" s="103">
        <f t="shared" si="3"/>
        <v>82.93597816084903</v>
      </c>
      <c r="H23" s="85"/>
    </row>
    <row r="24" spans="1:8" ht="18.75">
      <c r="A24" s="20" t="s">
        <v>106</v>
      </c>
      <c r="B24" s="26">
        <v>149101969</v>
      </c>
      <c r="C24" s="50">
        <f t="shared" si="1"/>
        <v>6.721158515815835</v>
      </c>
      <c r="D24" s="26">
        <v>81505000</v>
      </c>
      <c r="E24" s="50">
        <f t="shared" si="2"/>
        <v>4.054049348929771</v>
      </c>
      <c r="F24" s="51">
        <f t="shared" si="4"/>
        <v>67596969</v>
      </c>
      <c r="G24" s="46">
        <f t="shared" si="3"/>
        <v>82.93597816084903</v>
      </c>
      <c r="H24" s="85"/>
    </row>
    <row r="25" spans="1:8" ht="27">
      <c r="A25" s="95" t="s">
        <v>107</v>
      </c>
      <c r="B25" s="52">
        <f>SUM(B26)</f>
        <v>255724148</v>
      </c>
      <c r="C25" s="53">
        <f t="shared" si="1"/>
        <v>11.527430164453087</v>
      </c>
      <c r="D25" s="52">
        <f>SUM(D26)</f>
        <v>264117000</v>
      </c>
      <c r="E25" s="53">
        <f t="shared" si="2"/>
        <v>13.137149277851476</v>
      </c>
      <c r="F25" s="104">
        <f t="shared" si="4"/>
        <v>-8392852</v>
      </c>
      <c r="G25" s="97">
        <f t="shared" si="3"/>
        <v>-3.177702306174915</v>
      </c>
      <c r="H25" s="85"/>
    </row>
    <row r="26" spans="1:8" ht="18.75">
      <c r="A26" s="28" t="s">
        <v>47</v>
      </c>
      <c r="B26" s="26">
        <v>255724148</v>
      </c>
      <c r="C26" s="50">
        <f t="shared" si="1"/>
        <v>11.527430164453087</v>
      </c>
      <c r="D26" s="26">
        <v>264117000</v>
      </c>
      <c r="E26" s="50">
        <f t="shared" si="2"/>
        <v>13.137149277851476</v>
      </c>
      <c r="F26" s="55">
        <f t="shared" si="4"/>
        <v>-8392852</v>
      </c>
      <c r="G26" s="87">
        <f t="shared" si="3"/>
        <v>-3.177702306174915</v>
      </c>
      <c r="H26" s="85"/>
    </row>
    <row r="27" spans="1:8" ht="18.75">
      <c r="A27" s="95" t="s">
        <v>108</v>
      </c>
      <c r="B27" s="52">
        <f>SUM(B28)</f>
        <v>10526046</v>
      </c>
      <c r="C27" s="53">
        <f t="shared" si="1"/>
        <v>0.4744888627914043</v>
      </c>
      <c r="D27" s="52">
        <f>SUM(D28)</f>
        <v>15000000</v>
      </c>
      <c r="E27" s="53">
        <f t="shared" si="2"/>
        <v>0.7460982790497095</v>
      </c>
      <c r="F27" s="96">
        <f t="shared" si="4"/>
        <v>-4473954</v>
      </c>
      <c r="G27" s="97">
        <f t="shared" si="3"/>
        <v>-29.82636</v>
      </c>
      <c r="H27" s="85"/>
    </row>
    <row r="28" spans="1:8" ht="27">
      <c r="A28" s="28" t="s">
        <v>109</v>
      </c>
      <c r="B28" s="26">
        <v>10526046</v>
      </c>
      <c r="C28" s="50">
        <f t="shared" si="1"/>
        <v>0.4744888627914043</v>
      </c>
      <c r="D28" s="26">
        <v>15000000</v>
      </c>
      <c r="E28" s="50">
        <f t="shared" si="2"/>
        <v>0.7460982790497095</v>
      </c>
      <c r="F28" s="51">
        <f t="shared" si="4"/>
        <v>-4473954</v>
      </c>
      <c r="G28" s="87">
        <f t="shared" si="3"/>
        <v>-29.82636</v>
      </c>
      <c r="H28" s="85"/>
    </row>
    <row r="29" spans="1:8" ht="18.75">
      <c r="A29" s="95" t="s">
        <v>110</v>
      </c>
      <c r="B29" s="52">
        <f>SUM(B30)</f>
        <v>3263368</v>
      </c>
      <c r="C29" s="53">
        <f t="shared" si="1"/>
        <v>0.1471047885587674</v>
      </c>
      <c r="D29" s="52">
        <f>SUM(D30)</f>
        <v>4240000</v>
      </c>
      <c r="E29" s="53">
        <f t="shared" si="2"/>
        <v>0.2108971135447179</v>
      </c>
      <c r="F29" s="96">
        <f t="shared" si="4"/>
        <v>-976632</v>
      </c>
      <c r="G29" s="97">
        <f t="shared" si="3"/>
        <v>-23.03377358490566</v>
      </c>
      <c r="H29" s="85"/>
    </row>
    <row r="30" spans="1:8" ht="18.75">
      <c r="A30" s="28" t="s">
        <v>112</v>
      </c>
      <c r="B30" s="26">
        <v>3263368</v>
      </c>
      <c r="C30" s="50">
        <f t="shared" si="1"/>
        <v>0.1471047885587674</v>
      </c>
      <c r="D30" s="26">
        <v>4240000</v>
      </c>
      <c r="E30" s="50">
        <f t="shared" si="2"/>
        <v>0.2108971135447179</v>
      </c>
      <c r="F30" s="51">
        <f t="shared" si="4"/>
        <v>-976632</v>
      </c>
      <c r="G30" s="87">
        <f t="shared" si="3"/>
        <v>-23.03377358490566</v>
      </c>
      <c r="H30" s="85"/>
    </row>
    <row r="31" spans="1:8" ht="18.75">
      <c r="A31" s="42" t="s">
        <v>111</v>
      </c>
      <c r="B31" s="91">
        <f>B7-B18</f>
        <v>-157181260</v>
      </c>
      <c r="C31" s="91">
        <f t="shared" si="1"/>
        <v>-7.085353542015685</v>
      </c>
      <c r="D31" s="91">
        <f>D7-D18</f>
        <v>-143166000</v>
      </c>
      <c r="E31" s="91">
        <f t="shared" si="2"/>
        <v>-7.121060414562047</v>
      </c>
      <c r="F31" s="56">
        <f t="shared" si="4"/>
        <v>-14015260</v>
      </c>
      <c r="G31" s="88">
        <f t="shared" si="3"/>
        <v>9.7895170641074</v>
      </c>
      <c r="H31" s="85"/>
    </row>
    <row r="32" spans="1:8" ht="18.75">
      <c r="A32" s="29" t="s">
        <v>113</v>
      </c>
      <c r="B32" s="24">
        <f>B33+B36</f>
        <v>133974489</v>
      </c>
      <c r="C32" s="24">
        <f t="shared" si="1"/>
        <v>6.0392480641514865</v>
      </c>
      <c r="D32" s="24">
        <f>D33+D36</f>
        <v>118751000</v>
      </c>
      <c r="E32" s="24">
        <f t="shared" si="2"/>
        <v>5.906661115695471</v>
      </c>
      <c r="F32" s="89">
        <f t="shared" si="4"/>
        <v>15223489</v>
      </c>
      <c r="G32" s="89">
        <f t="shared" si="3"/>
        <v>12.819672255391534</v>
      </c>
      <c r="H32" s="85"/>
    </row>
    <row r="33" spans="1:8" ht="18.75">
      <c r="A33" s="95" t="s">
        <v>114</v>
      </c>
      <c r="B33" s="52">
        <f>SUM(B34:B35)</f>
        <v>22474918</v>
      </c>
      <c r="C33" s="53">
        <f t="shared" si="1"/>
        <v>1.0131153030444728</v>
      </c>
      <c r="D33" s="52">
        <f>SUM(D34:D35)</f>
        <v>20891000</v>
      </c>
      <c r="E33" s="53">
        <f t="shared" si="2"/>
        <v>1.0391159431751653</v>
      </c>
      <c r="F33" s="96">
        <f t="shared" si="4"/>
        <v>1583918</v>
      </c>
      <c r="G33" s="93">
        <f t="shared" si="3"/>
        <v>7.581819922454645</v>
      </c>
      <c r="H33" s="85"/>
    </row>
    <row r="34" spans="1:8" ht="18.75">
      <c r="A34" s="28" t="s">
        <v>115</v>
      </c>
      <c r="B34" s="26">
        <v>22027100</v>
      </c>
      <c r="C34" s="50">
        <f t="shared" si="1"/>
        <v>0.9929287435749892</v>
      </c>
      <c r="D34" s="26">
        <v>20500000</v>
      </c>
      <c r="E34" s="50">
        <f t="shared" si="2"/>
        <v>1.019667648034603</v>
      </c>
      <c r="F34" s="51">
        <f t="shared" si="4"/>
        <v>1527100</v>
      </c>
      <c r="G34" s="46">
        <f t="shared" si="3"/>
        <v>7.449268292682927</v>
      </c>
      <c r="H34" s="85"/>
    </row>
    <row r="35" spans="1:8" ht="18.75">
      <c r="A35" s="28" t="s">
        <v>116</v>
      </c>
      <c r="B35" s="26">
        <v>447818</v>
      </c>
      <c r="C35" s="50">
        <f t="shared" si="1"/>
        <v>0.020186559469483705</v>
      </c>
      <c r="D35" s="26">
        <v>391000</v>
      </c>
      <c r="E35" s="50">
        <f t="shared" si="2"/>
        <v>0.019448295140562427</v>
      </c>
      <c r="F35" s="51">
        <f t="shared" si="4"/>
        <v>56818</v>
      </c>
      <c r="G35" s="46">
        <f t="shared" si="3"/>
        <v>14.531457800511511</v>
      </c>
      <c r="H35" s="85"/>
    </row>
    <row r="36" spans="1:8" ht="18.75">
      <c r="A36" s="95" t="s">
        <v>117</v>
      </c>
      <c r="B36" s="100">
        <f>SUM(B37:B41)</f>
        <v>111499571</v>
      </c>
      <c r="C36" s="101">
        <f t="shared" si="1"/>
        <v>5.026132761107014</v>
      </c>
      <c r="D36" s="100">
        <f>SUM(D37:D41)</f>
        <v>97860000</v>
      </c>
      <c r="E36" s="101">
        <f t="shared" si="2"/>
        <v>4.867545172520305</v>
      </c>
      <c r="F36" s="96">
        <f t="shared" si="4"/>
        <v>13639571</v>
      </c>
      <c r="G36" s="103">
        <f t="shared" si="3"/>
        <v>13.93784079296955</v>
      </c>
      <c r="H36" s="85"/>
    </row>
    <row r="37" spans="1:8" ht="18.75">
      <c r="A37" s="28" t="s">
        <v>118</v>
      </c>
      <c r="B37" s="26">
        <v>70240562</v>
      </c>
      <c r="C37" s="50">
        <f t="shared" si="1"/>
        <v>3.1662757682428064</v>
      </c>
      <c r="D37" s="26">
        <v>65221000</v>
      </c>
      <c r="E37" s="50">
        <f t="shared" si="2"/>
        <v>3.244085057193407</v>
      </c>
      <c r="F37" s="51">
        <f t="shared" si="4"/>
        <v>5019562</v>
      </c>
      <c r="G37" s="46">
        <f t="shared" si="3"/>
        <v>7.696235874948252</v>
      </c>
      <c r="H37" s="85"/>
    </row>
    <row r="38" spans="1:8" ht="18.75">
      <c r="A38" s="28" t="s">
        <v>119</v>
      </c>
      <c r="B38" s="26">
        <v>32200270</v>
      </c>
      <c r="C38" s="50">
        <f t="shared" si="1"/>
        <v>1.4515108041401463</v>
      </c>
      <c r="D38" s="26">
        <v>25733000</v>
      </c>
      <c r="E38" s="50">
        <f t="shared" si="2"/>
        <v>1.2799564676524118</v>
      </c>
      <c r="F38" s="51">
        <f t="shared" si="4"/>
        <v>6467270</v>
      </c>
      <c r="G38" s="46">
        <f t="shared" si="3"/>
        <v>25.132203785023123</v>
      </c>
      <c r="H38" s="85"/>
    </row>
    <row r="39" spans="1:8" ht="18.75">
      <c r="A39" s="28" t="s">
        <v>120</v>
      </c>
      <c r="B39" s="26">
        <v>2017346</v>
      </c>
      <c r="C39" s="50">
        <f t="shared" si="1"/>
        <v>0.09093711061083984</v>
      </c>
      <c r="D39" s="26">
        <v>9000</v>
      </c>
      <c r="E39" s="50">
        <f t="shared" si="2"/>
        <v>0.00044765896742982573</v>
      </c>
      <c r="F39" s="51">
        <f t="shared" si="4"/>
        <v>2008346</v>
      </c>
      <c r="G39" s="46">
        <f t="shared" si="3"/>
        <v>22314.955555555556</v>
      </c>
      <c r="H39" s="85"/>
    </row>
    <row r="40" spans="1:8" ht="18.75">
      <c r="A40" s="28" t="s">
        <v>132</v>
      </c>
      <c r="B40" s="26">
        <v>842144</v>
      </c>
      <c r="C40" s="50">
        <f t="shared" si="1"/>
        <v>0.03796182810398172</v>
      </c>
      <c r="D40" s="26">
        <v>983000</v>
      </c>
      <c r="E40" s="50">
        <f t="shared" si="2"/>
        <v>0.04889430722039097</v>
      </c>
      <c r="F40" s="51">
        <f t="shared" si="4"/>
        <v>-140856</v>
      </c>
      <c r="G40" s="87">
        <f t="shared" si="3"/>
        <v>-14.329196337741607</v>
      </c>
      <c r="H40" s="85"/>
    </row>
    <row r="41" spans="1:8" ht="18.75">
      <c r="A41" s="28" t="s">
        <v>133</v>
      </c>
      <c r="B41" s="26">
        <v>6199249</v>
      </c>
      <c r="C41" s="50">
        <f t="shared" si="1"/>
        <v>0.279447250009239</v>
      </c>
      <c r="D41" s="26">
        <v>5914000</v>
      </c>
      <c r="E41" s="50">
        <f t="shared" si="2"/>
        <v>0.2941616814866655</v>
      </c>
      <c r="F41" s="51">
        <f t="shared" si="4"/>
        <v>285249</v>
      </c>
      <c r="G41" s="46">
        <f t="shared" si="3"/>
        <v>4.823283733513696</v>
      </c>
      <c r="H41" s="85"/>
    </row>
    <row r="42" spans="1:8" ht="18.75">
      <c r="A42" s="29" t="s">
        <v>121</v>
      </c>
      <c r="B42" s="24">
        <f>B43+B45</f>
        <v>78327416</v>
      </c>
      <c r="C42" s="24">
        <f t="shared" si="1"/>
        <v>3.5308117163110673</v>
      </c>
      <c r="D42" s="24">
        <f>D43+D45</f>
        <v>54722000</v>
      </c>
      <c r="E42" s="24">
        <f t="shared" si="2"/>
        <v>2.72186600174388</v>
      </c>
      <c r="F42" s="89">
        <f t="shared" si="4"/>
        <v>23605416</v>
      </c>
      <c r="G42" s="89">
        <f t="shared" si="3"/>
        <v>43.136975987719744</v>
      </c>
      <c r="H42" s="85"/>
    </row>
    <row r="43" spans="1:8" ht="18.75">
      <c r="A43" s="95" t="s">
        <v>56</v>
      </c>
      <c r="B43" s="105">
        <f>SUM(B44:B44)</f>
        <v>112597</v>
      </c>
      <c r="C43" s="53">
        <f t="shared" si="1"/>
        <v>0.0050756022236387475</v>
      </c>
      <c r="D43" s="105">
        <f>SUM(D44:D44)</f>
        <v>0</v>
      </c>
      <c r="E43" s="53">
        <f t="shared" si="2"/>
        <v>0</v>
      </c>
      <c r="F43" s="106">
        <f t="shared" si="4"/>
        <v>112597</v>
      </c>
      <c r="G43" s="107" t="s">
        <v>60</v>
      </c>
      <c r="H43" s="85"/>
    </row>
    <row r="44" spans="1:8" ht="18.75">
      <c r="A44" s="39" t="s">
        <v>122</v>
      </c>
      <c r="B44" s="38">
        <v>112597</v>
      </c>
      <c r="C44" s="50">
        <f t="shared" si="1"/>
        <v>0.0050756022236387475</v>
      </c>
      <c r="D44" s="38">
        <v>0</v>
      </c>
      <c r="E44" s="50">
        <f t="shared" si="2"/>
        <v>0</v>
      </c>
      <c r="F44" s="40">
        <f t="shared" si="4"/>
        <v>112597</v>
      </c>
      <c r="G44" s="46" t="s">
        <v>60</v>
      </c>
      <c r="H44" s="85"/>
    </row>
    <row r="45" spans="1:8" ht="18.75">
      <c r="A45" s="95" t="s">
        <v>55</v>
      </c>
      <c r="B45" s="105">
        <f>SUM(B46:B46)</f>
        <v>78214819</v>
      </c>
      <c r="C45" s="53">
        <f t="shared" si="1"/>
        <v>3.5257361140874286</v>
      </c>
      <c r="D45" s="105">
        <f>SUM(D46:D46)</f>
        <v>54722000</v>
      </c>
      <c r="E45" s="53">
        <f t="shared" si="2"/>
        <v>2.72186600174388</v>
      </c>
      <c r="F45" s="106">
        <f t="shared" si="4"/>
        <v>23492819</v>
      </c>
      <c r="G45" s="93">
        <f t="shared" si="3"/>
        <v>42.9312141369102</v>
      </c>
      <c r="H45" s="85"/>
    </row>
    <row r="46" spans="1:8" ht="18.75">
      <c r="A46" s="28" t="s">
        <v>123</v>
      </c>
      <c r="B46" s="38">
        <v>78214819</v>
      </c>
      <c r="C46" s="50">
        <f t="shared" si="1"/>
        <v>3.5257361140874286</v>
      </c>
      <c r="D46" s="38">
        <v>54722000</v>
      </c>
      <c r="E46" s="50">
        <f t="shared" si="2"/>
        <v>2.72186600174388</v>
      </c>
      <c r="F46" s="40">
        <f t="shared" si="4"/>
        <v>23492819</v>
      </c>
      <c r="G46" s="46">
        <f t="shared" si="3"/>
        <v>42.9312141369102</v>
      </c>
      <c r="H46" s="85"/>
    </row>
    <row r="47" spans="1:8" ht="18.75">
      <c r="A47" s="42" t="s">
        <v>124</v>
      </c>
      <c r="B47" s="43">
        <f>B32-B42</f>
        <v>55647073</v>
      </c>
      <c r="C47" s="43">
        <f t="shared" si="1"/>
        <v>2.5084363478404197</v>
      </c>
      <c r="D47" s="43">
        <f>D32-D42</f>
        <v>64029000</v>
      </c>
      <c r="E47" s="43">
        <f t="shared" si="2"/>
        <v>3.1847951139515898</v>
      </c>
      <c r="F47" s="47">
        <f t="shared" si="4"/>
        <v>-8381927</v>
      </c>
      <c r="G47" s="47">
        <f t="shared" si="3"/>
        <v>-13.090829155538897</v>
      </c>
      <c r="H47" s="85"/>
    </row>
    <row r="48" spans="1:7" ht="15.75">
      <c r="A48" s="30" t="s">
        <v>125</v>
      </c>
      <c r="B48" s="31">
        <f>B31+B47</f>
        <v>-101534187</v>
      </c>
      <c r="C48" s="31">
        <f t="shared" si="1"/>
        <v>-4.576917194175266</v>
      </c>
      <c r="D48" s="31">
        <f>D31+D47</f>
        <v>-79137000</v>
      </c>
      <c r="E48" s="31">
        <f t="shared" si="2"/>
        <v>-3.936265300610458</v>
      </c>
      <c r="F48" s="31">
        <f t="shared" si="4"/>
        <v>-22397187</v>
      </c>
      <c r="G48" s="90">
        <f t="shared" si="3"/>
        <v>28.301789302096363</v>
      </c>
    </row>
    <row r="50" spans="1:7" ht="15.75">
      <c r="A50" s="32" t="s">
        <v>52</v>
      </c>
      <c r="B50" s="32"/>
      <c r="C50" s="32"/>
      <c r="D50" s="33"/>
      <c r="E50" s="33"/>
      <c r="F50" s="33"/>
      <c r="G50" s="37" t="s">
        <v>51</v>
      </c>
    </row>
    <row r="51" spans="1:3" ht="15.75">
      <c r="A51" s="13"/>
      <c r="B51" s="13"/>
      <c r="C51" s="13"/>
    </row>
    <row r="52" spans="1:7" ht="15.75">
      <c r="A52" s="34" t="s">
        <v>49</v>
      </c>
      <c r="B52" s="34"/>
      <c r="C52" s="34"/>
      <c r="D52" s="33"/>
      <c r="E52" s="33"/>
      <c r="F52" s="33"/>
      <c r="G52" s="37" t="s">
        <v>51</v>
      </c>
    </row>
    <row r="53" spans="1:3" ht="15.75">
      <c r="A53" s="13"/>
      <c r="B53" s="13"/>
      <c r="C53" s="13"/>
    </row>
    <row r="54" ht="15.75">
      <c r="F54" s="86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cp:lastPrinted>2018-09-13T08:45:15Z</cp:lastPrinted>
  <dcterms:created xsi:type="dcterms:W3CDTF">2003-08-05T03:37:58Z</dcterms:created>
  <dcterms:modified xsi:type="dcterms:W3CDTF">2019-08-18T08:26:05Z</dcterms:modified>
  <cp:category/>
  <cp:version/>
  <cp:contentType/>
  <cp:contentStatus/>
</cp:coreProperties>
</file>