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940" windowHeight="955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<sst xmlns="http://schemas.openxmlformats.org/spreadsheetml/2006/main" count="217" uniqueCount="156">
  <si>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</si>
  <si>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</si>
  <si>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</si>
  <si>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</si>
  <si>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</si>
  <si>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</si>
  <si>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</si>
  <si>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</si>
  <si>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</si>
  <si>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</si>
  <si>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</si>
  <si>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</si>
  <si>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</si>
  <si>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</si>
  <si>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</si>
  <si>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</si>
  <si>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</si>
  <si>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</si>
  <si>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</si>
  <si>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</si>
  <si>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</si>
  <si>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</si>
  <si>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</si>
  <si>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</si>
  <si>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</si>
  <si>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</si>
  <si>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</si>
  <si>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</si>
  <si>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</si>
  <si>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</si>
  <si>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</si>
  <si>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</si>
  <si>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</si>
  <si>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</si>
  <si>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</si>
  <si>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</si>
  <si>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</si>
  <si>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</si>
  <si>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</si>
  <si>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</si>
  <si>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</si>
  <si>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Settled this year</t>
  </si>
  <si>
    <t>Settled last year</t>
  </si>
  <si>
    <t>Amount</t>
  </si>
  <si>
    <t>％</t>
  </si>
  <si>
    <t>Assets                                                           </t>
  </si>
  <si>
    <t>Liabilities                                                        </t>
  </si>
  <si>
    <t>Current Assets                                                    </t>
  </si>
  <si>
    <t>Current Liabilities </t>
  </si>
  <si>
    <t>　Cash                                                        </t>
  </si>
  <si>
    <t>　Accounts Payable                                       </t>
  </si>
  <si>
    <t>　Accounts Receivable                                                    </t>
  </si>
  <si>
    <t>　Prepaid Accounts                                                 </t>
  </si>
  <si>
    <t>Other Liabilities</t>
  </si>
  <si>
    <t>Long-term Investments and Reserves                             </t>
  </si>
  <si>
    <t>　Long-term Investments                                                   </t>
  </si>
  <si>
    <t>　Reserves                                                     </t>
  </si>
  <si>
    <t>Funds                                                      </t>
  </si>
  <si>
    <t>Fixed Assets                                                    </t>
  </si>
  <si>
    <r>
      <t>　Funds</t>
    </r>
    <r>
      <rPr>
        <b/>
        <sz val="12"/>
        <color indexed="12"/>
        <rFont val="Arial"/>
        <family val="2"/>
      </rPr>
      <t>                                                     </t>
    </r>
  </si>
  <si>
    <t>Reserve Funds</t>
  </si>
  <si>
    <r>
      <t>　Capital Surplus </t>
    </r>
    <r>
      <rPr>
        <b/>
        <sz val="12"/>
        <color indexed="12"/>
        <rFont val="Arial"/>
        <family val="2"/>
      </rPr>
      <t>                                                  </t>
    </r>
  </si>
  <si>
    <t>　House and Building                                                 </t>
  </si>
  <si>
    <t>Accumulated Loss (-) </t>
  </si>
  <si>
    <t>　Machine and Equipment                                                </t>
  </si>
  <si>
    <t>　Traffic and Transportation Equipment</t>
  </si>
  <si>
    <t>　Accumulated Loss(-)</t>
  </si>
  <si>
    <t>　Miscellaneous Equipment</t>
  </si>
  <si>
    <t>Equity Adjustment</t>
  </si>
  <si>
    <t>　Equity Adjustment</t>
  </si>
  <si>
    <t>Intangible Assets                                                    </t>
  </si>
  <si>
    <t>Deferred Charges                                                    </t>
  </si>
  <si>
    <t>Other Assets                                                    </t>
  </si>
  <si>
    <r>
      <t>　Miscellaneous Assets   </t>
    </r>
    <r>
      <rPr>
        <b/>
        <sz val="12"/>
        <color indexed="12"/>
        <rFont val="Arial"/>
        <family val="2"/>
      </rPr>
      <t>                                                 </t>
    </r>
  </si>
  <si>
    <t>Total</t>
  </si>
  <si>
    <t>科        目</t>
  </si>
  <si>
    <t xml:space="preserve">　　累積賸餘                                                    </t>
  </si>
  <si>
    <t>National Taiwan Ocean University Fund</t>
  </si>
  <si>
    <t xml:space="preserve">   Special surplus 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</si>
  <si>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</si>
  <si>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</si>
  <si>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</si>
  <si>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>Operating Incomes</t>
  </si>
  <si>
    <t xml:space="preserve">  Teaching Income</t>
  </si>
  <si>
    <t xml:space="preserve">    Tuition &amp; fees Income</t>
  </si>
  <si>
    <t xml:space="preserve">  Rent and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</si>
  <si>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</si>
  <si>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</si>
  <si>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</si>
  <si>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</si>
  <si>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</si>
  <si>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Cooperative education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</si>
  <si>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</si>
  <si>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</si>
  <si>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</si>
  <si>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</si>
  <si>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</si>
  <si>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</si>
  <si>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</si>
  <si>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 xml:space="preserve">    Miscellaneous operating expenses</t>
  </si>
  <si>
    <t xml:space="preserve">  Financial income</t>
  </si>
  <si>
    <t xml:space="preserve">  Other Non-operating income</t>
  </si>
  <si>
    <t xml:space="preserve">    Assets usage and royalty income</t>
  </si>
  <si>
    <t xml:space="preserve">    Miscellaneous income</t>
  </si>
  <si>
    <t>Non-operating expenses</t>
  </si>
  <si>
    <t xml:space="preserve">    Miscellaneous expenses</t>
  </si>
  <si>
    <t>Operating Profit (Loss-)</t>
  </si>
  <si>
    <t>Non-operating Incomes</t>
  </si>
  <si>
    <t>Non-operating Profit (Loss-)</t>
  </si>
  <si>
    <t>The Year's Profit (Loss-)</t>
  </si>
  <si>
    <t xml:space="preserve">Income Statement 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</si>
  <si>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</si>
  <si>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</si>
  <si>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</si>
  <si>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</si>
  <si>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</si>
  <si>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</si>
  <si>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</si>
  <si>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>(中文簽章)</t>
  </si>
  <si>
    <t xml:space="preserve">    Exchange Profit</t>
  </si>
  <si>
    <t xml:space="preserve">    Investment Profit</t>
  </si>
  <si>
    <t xml:space="preserve">    Compensation/ (premium) income</t>
  </si>
  <si>
    <t xml:space="preserve">  Other Non-operating expenses</t>
  </si>
  <si>
    <t xml:space="preserve">  Financial expenses</t>
  </si>
  <si>
    <t xml:space="preserve">    Cooperative education income</t>
  </si>
  <si>
    <t xml:space="preserve">    Royalty income</t>
  </si>
  <si>
    <t xml:space="preserve">    Recipient income</t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</si>
  <si>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</si>
  <si>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</si>
  <si>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</si>
  <si>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t xml:space="preserve">    Interest income</t>
  </si>
  <si>
    <t xml:space="preserve">    Exchange Insufficient</t>
  </si>
  <si>
    <t xml:space="preserve">    Interest Insufficient</t>
  </si>
  <si>
    <t xml:space="preserve">    The property transaction is insufficient</t>
  </si>
  <si>
    <t xml:space="preserve">     Violation fine revenue</t>
  </si>
  <si>
    <t>　Miscellaneous Liabilities</t>
  </si>
  <si>
    <t>　Unearned revenues</t>
  </si>
  <si>
    <t xml:space="preserve">Short-term Payments Temporarily Made for Others     </t>
  </si>
  <si>
    <r>
      <t xml:space="preserve"> </t>
    </r>
    <r>
      <rPr>
        <b/>
        <sz val="12"/>
        <rFont val="新細明體"/>
        <family val="1"/>
      </rPr>
      <t xml:space="preserve">  Land   improvements                             </t>
    </r>
  </si>
  <si>
    <r>
      <t xml:space="preserve">   </t>
    </r>
    <r>
      <rPr>
        <b/>
        <sz val="12"/>
        <rFont val="新細明體"/>
        <family val="1"/>
      </rPr>
      <t>Land</t>
    </r>
  </si>
  <si>
    <t>　Fixed Assets in process of purchase or construction</t>
  </si>
  <si>
    <r>
      <t>　Deferred Expenses      </t>
    </r>
    <r>
      <rPr>
        <b/>
        <sz val="12"/>
        <color indexed="12"/>
        <rFont val="Arial"/>
        <family val="2"/>
      </rPr>
      <t>                                             </t>
    </r>
  </si>
  <si>
    <t>　Patents, Trademarks and others</t>
  </si>
  <si>
    <t>Owner's Equity (Net Assets) </t>
  </si>
  <si>
    <t xml:space="preserve">    Continuing and professional studies  income</t>
  </si>
  <si>
    <t xml:space="preserve">    School teaching and research grant  cost</t>
  </si>
  <si>
    <t xml:space="preserve">    Continuing and professional studies cost</t>
  </si>
  <si>
    <t xml:space="preserve">    School teaching and research grant  income</t>
  </si>
  <si>
    <t>-</t>
  </si>
  <si>
    <t>-</t>
  </si>
  <si>
    <t>-</t>
  </si>
  <si>
    <t>-</t>
  </si>
  <si>
    <t>Jan.1.2016-Dec.31.2016</t>
  </si>
  <si>
    <t>Dec. 31, 2016</t>
  </si>
  <si>
    <t>Deferred Credits</t>
  </si>
  <si>
    <t>Deferred revenues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</si>
</sst>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sz val="12"/>
      <color indexed="12"/>
      <name val="新細明體"/>
      <family val="1"/>
    </font>
    <font>
      <b/>
      <sz val="12"/>
      <color indexed="8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1"/>
      <color indexed="12"/>
      <name val="細明體"/>
      <family val="3"/>
    </font>
    <font>
      <sz val="11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Arial"/>
      <family val="2"/>
    </font>
    <font>
      <b/>
      <sz val="11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49" fontId="7" fillId="32" borderId="13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7" fillId="32" borderId="15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/>
    </xf>
    <xf numFmtId="49" fontId="7" fillId="32" borderId="19" xfId="0" applyNumberFormat="1" applyFont="1" applyFill="1" applyBorder="1" applyAlignment="1">
      <alignment wrapText="1"/>
    </xf>
    <xf numFmtId="49" fontId="7" fillId="32" borderId="20" xfId="0" applyNumberFormat="1" applyFont="1" applyFill="1" applyBorder="1" applyAlignment="1">
      <alignment wrapText="1"/>
    </xf>
    <xf numFmtId="49" fontId="7" fillId="32" borderId="21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4" fontId="17" fillId="34" borderId="10" xfId="0" applyNumberFormat="1" applyFont="1" applyFill="1" applyBorder="1" applyAlignment="1">
      <alignment horizontal="right" wrapText="1"/>
    </xf>
    <xf numFmtId="181" fontId="17" fillId="34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horizontal="right" wrapText="1"/>
    </xf>
    <xf numFmtId="40" fontId="22" fillId="0" borderId="13" xfId="0" applyNumberFormat="1" applyFont="1" applyBorder="1" applyAlignment="1">
      <alignment/>
    </xf>
    <xf numFmtId="40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0" xfId="0" applyFill="1" applyAlignment="1">
      <alignment horizontal="right"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right"/>
    </xf>
    <xf numFmtId="0" fontId="25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4" fontId="26" fillId="33" borderId="25" xfId="0" applyNumberFormat="1" applyFont="1" applyFill="1" applyBorder="1" applyAlignment="1">
      <alignment wrapText="1"/>
    </xf>
    <xf numFmtId="4" fontId="26" fillId="33" borderId="26" xfId="0" applyNumberFormat="1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horizontal="right" wrapText="1"/>
    </xf>
    <xf numFmtId="4" fontId="19" fillId="36" borderId="25" xfId="0" applyNumberFormat="1" applyFont="1" applyFill="1" applyBorder="1" applyAlignment="1">
      <alignment wrapText="1"/>
    </xf>
    <xf numFmtId="4" fontId="63" fillId="34" borderId="10" xfId="0" applyNumberFormat="1" applyFont="1" applyFill="1" applyBorder="1" applyAlignment="1">
      <alignment horizontal="right" wrapText="1"/>
    </xf>
    <xf numFmtId="4" fontId="17" fillId="37" borderId="10" xfId="0" applyNumberFormat="1" applyFont="1" applyFill="1" applyBorder="1" applyAlignment="1">
      <alignment horizontal="right" wrapText="1"/>
    </xf>
    <xf numFmtId="182" fontId="17" fillId="34" borderId="10" xfId="0" applyNumberFormat="1" applyFont="1" applyFill="1" applyBorder="1" applyAlignment="1">
      <alignment horizontal="right" wrapText="1"/>
    </xf>
    <xf numFmtId="182" fontId="17" fillId="37" borderId="10" xfId="0" applyNumberFormat="1" applyFont="1" applyFill="1" applyBorder="1" applyAlignment="1">
      <alignment horizontal="right" wrapText="1"/>
    </xf>
    <xf numFmtId="4" fontId="63" fillId="36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 indent="1"/>
    </xf>
    <xf numFmtId="0" fontId="10" fillId="0" borderId="2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" fontId="17" fillId="33" borderId="25" xfId="0" applyNumberFormat="1" applyFont="1" applyFill="1" applyBorder="1" applyAlignment="1">
      <alignment wrapText="1"/>
    </xf>
    <xf numFmtId="179" fontId="63" fillId="33" borderId="25" xfId="0" applyNumberFormat="1" applyFont="1" applyFill="1" applyBorder="1" applyAlignment="1">
      <alignment wrapText="1"/>
    </xf>
    <xf numFmtId="4" fontId="26" fillId="33" borderId="10" xfId="0" applyNumberFormat="1" applyFont="1" applyFill="1" applyBorder="1" applyAlignment="1">
      <alignment wrapText="1"/>
    </xf>
    <xf numFmtId="43" fontId="17" fillId="33" borderId="10" xfId="33" applyFont="1" applyFill="1" applyBorder="1" applyAlignment="1">
      <alignment horizontal="right" wrapText="1"/>
    </xf>
    <xf numFmtId="182" fontId="27" fillId="37" borderId="10" xfId="0" applyNumberFormat="1" applyFont="1" applyFill="1" applyBorder="1" applyAlignment="1">
      <alignment horizontal="right" wrapText="1"/>
    </xf>
    <xf numFmtId="0" fontId="2" fillId="32" borderId="13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179" fontId="26" fillId="33" borderId="25" xfId="0" applyNumberFormat="1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right" wrapText="1"/>
    </xf>
    <xf numFmtId="43" fontId="44" fillId="33" borderId="10" xfId="33" applyFont="1" applyFill="1" applyBorder="1" applyAlignment="1">
      <alignment horizontal="right" wrapText="1"/>
    </xf>
    <xf numFmtId="43" fontId="26" fillId="33" borderId="10" xfId="33" applyFont="1" applyFill="1" applyBorder="1" applyAlignment="1">
      <alignment horizontal="right" wrapText="1"/>
    </xf>
    <xf numFmtId="179" fontId="26" fillId="33" borderId="26" xfId="0" applyNumberFormat="1" applyFont="1" applyFill="1" applyBorder="1" applyAlignment="1">
      <alignment wrapText="1"/>
    </xf>
    <xf numFmtId="179" fontId="26" fillId="33" borderId="10" xfId="0" applyNumberFormat="1" applyFont="1" applyFill="1" applyBorder="1" applyAlignment="1">
      <alignment horizontal="right" wrapText="1"/>
    </xf>
    <xf numFmtId="179" fontId="19" fillId="33" borderId="25" xfId="0" applyNumberFormat="1" applyFont="1" applyFill="1" applyBorder="1" applyAlignment="1">
      <alignment wrapText="1"/>
    </xf>
    <xf numFmtId="179" fontId="26" fillId="36" borderId="25" xfId="0" applyNumberFormat="1" applyFont="1" applyFill="1" applyBorder="1" applyAlignment="1">
      <alignment wrapText="1"/>
    </xf>
    <xf numFmtId="40" fontId="45" fillId="0" borderId="10" xfId="0" applyNumberFormat="1" applyFont="1" applyBorder="1" applyAlignment="1">
      <alignment/>
    </xf>
    <xf numFmtId="40" fontId="45" fillId="0" borderId="26" xfId="0" applyNumberFormat="1" applyFont="1" applyBorder="1" applyAlignment="1">
      <alignment/>
    </xf>
    <xf numFmtId="40" fontId="45" fillId="0" borderId="15" xfId="0" applyNumberFormat="1" applyFont="1" applyBorder="1" applyAlignment="1">
      <alignment/>
    </xf>
    <xf numFmtId="0" fontId="12" fillId="0" borderId="37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8" xfId="0" applyFont="1" applyFill="1" applyBorder="1" applyAlignment="1">
      <alignment horizontal="left" wrapText="1" indent="1"/>
    </xf>
    <xf numFmtId="40" fontId="45" fillId="0" borderId="13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4"/>
  <sheetViews>
    <sheetView tabSelected="1" zoomScalePageLayoutView="0" workbookViewId="0" topLeftCell="D10">
      <selection activeCell="E20" sqref="E20"/>
    </sheetView>
  </sheetViews>
  <sheetFormatPr defaultColWidth="9.00390625" defaultRowHeight="16.5"/>
  <cols>
    <col min="1" max="1" width="25.625" style="0" hidden="1" customWidth="1"/>
    <col min="2" max="2" width="25.625" style="17" hidden="1" customWidth="1"/>
    <col min="3" max="3" width="37.375" style="25" customWidth="1"/>
    <col min="4" max="4" width="19.25390625" style="0" customWidth="1"/>
    <col min="5" max="5" width="8.50390625" style="0" customWidth="1"/>
    <col min="6" max="6" width="19.25390625" style="0" customWidth="1"/>
    <col min="7" max="7" width="8.875" style="0" customWidth="1"/>
    <col min="8" max="8" width="25.625" style="0" hidden="1" customWidth="1"/>
    <col min="9" max="9" width="25.625" style="17" hidden="1" customWidth="1"/>
    <col min="10" max="10" width="27.625" style="25" customWidth="1"/>
    <col min="11" max="11" width="19.50390625" style="0" customWidth="1"/>
    <col min="12" max="12" width="8.625" style="0" customWidth="1"/>
    <col min="13" max="13" width="19.375" style="0" customWidth="1"/>
    <col min="14" max="14" width="8.625" style="0" bestFit="1" customWidth="1"/>
  </cols>
  <sheetData>
    <row r="1" spans="1:14" ht="21">
      <c r="A1" s="2"/>
      <c r="B1" s="14"/>
      <c r="C1" s="85" t="s">
        <v>77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1">
      <c r="A2" s="1"/>
      <c r="B2" s="15"/>
      <c r="C2" s="86" t="s">
        <v>111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6.5">
      <c r="A3" s="84" t="s">
        <v>153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7.25" thickBot="1">
      <c r="A4" s="3"/>
      <c r="B4" s="16"/>
      <c r="C4" s="12"/>
      <c r="D4" s="35"/>
      <c r="E4" s="35"/>
      <c r="F4" s="35"/>
      <c r="G4" s="35"/>
      <c r="H4" s="35"/>
      <c r="I4" s="35"/>
      <c r="J4" s="35"/>
      <c r="K4" s="36"/>
      <c r="L4" s="36"/>
      <c r="M4" s="80" t="s">
        <v>39</v>
      </c>
      <c r="N4" s="80"/>
    </row>
    <row r="5" spans="1:14" ht="16.5">
      <c r="A5" s="87" t="s">
        <v>0</v>
      </c>
      <c r="B5" s="93" t="s">
        <v>75</v>
      </c>
      <c r="C5" s="95" t="s">
        <v>40</v>
      </c>
      <c r="D5" s="81" t="s">
        <v>41</v>
      </c>
      <c r="E5" s="82"/>
      <c r="F5" s="81" t="s">
        <v>42</v>
      </c>
      <c r="G5" s="82"/>
      <c r="H5" s="91" t="s">
        <v>0</v>
      </c>
      <c r="I5" s="78" t="s">
        <v>75</v>
      </c>
      <c r="J5" s="89" t="s">
        <v>40</v>
      </c>
      <c r="K5" s="81" t="s">
        <v>41</v>
      </c>
      <c r="L5" s="82"/>
      <c r="M5" s="81" t="s">
        <v>42</v>
      </c>
      <c r="N5" s="83"/>
    </row>
    <row r="6" spans="1:14" ht="17.25" thickBot="1">
      <c r="A6" s="88"/>
      <c r="B6" s="94"/>
      <c r="C6" s="96"/>
      <c r="D6" s="13" t="s">
        <v>43</v>
      </c>
      <c r="E6" s="13" t="s">
        <v>44</v>
      </c>
      <c r="F6" s="13" t="s">
        <v>43</v>
      </c>
      <c r="G6" s="13" t="s">
        <v>44</v>
      </c>
      <c r="H6" s="92"/>
      <c r="I6" s="79"/>
      <c r="J6" s="90"/>
      <c r="K6" s="13" t="s">
        <v>43</v>
      </c>
      <c r="L6" s="13" t="s">
        <v>44</v>
      </c>
      <c r="M6" s="13" t="s">
        <v>43</v>
      </c>
      <c r="N6" s="34" t="s">
        <v>44</v>
      </c>
    </row>
    <row r="7" spans="1:14" ht="24" customHeight="1">
      <c r="A7" s="7" t="s">
        <v>1</v>
      </c>
      <c r="B7" s="27" t="s">
        <v>1</v>
      </c>
      <c r="C7" s="115" t="s">
        <v>45</v>
      </c>
      <c r="D7" s="49">
        <f>D30</f>
        <v>7774350995</v>
      </c>
      <c r="E7" s="49">
        <v>100</v>
      </c>
      <c r="F7" s="49">
        <f>F30</f>
        <v>7665452305</v>
      </c>
      <c r="G7" s="49">
        <v>100</v>
      </c>
      <c r="H7" s="8" t="s">
        <v>2</v>
      </c>
      <c r="I7" s="18" t="s">
        <v>2</v>
      </c>
      <c r="J7" s="116" t="s">
        <v>46</v>
      </c>
      <c r="K7" s="120">
        <f>K8+K11+K13</f>
        <v>3598687904</v>
      </c>
      <c r="L7" s="120">
        <f>K7/K$30*100</f>
        <v>46.2892388871362</v>
      </c>
      <c r="M7" s="120">
        <f>M8+M11</f>
        <v>3489885861</v>
      </c>
      <c r="N7" s="120">
        <v>45.21</v>
      </c>
    </row>
    <row r="8" spans="1:14" ht="24" customHeight="1">
      <c r="A8" s="6" t="s">
        <v>3</v>
      </c>
      <c r="B8" s="28" t="s">
        <v>3</v>
      </c>
      <c r="C8" s="31" t="s">
        <v>47</v>
      </c>
      <c r="D8" s="110">
        <f>SUM(D9:D12)</f>
        <v>2297629523</v>
      </c>
      <c r="E8" s="110">
        <f>D8/D$7*100</f>
        <v>29.55397208690087</v>
      </c>
      <c r="F8" s="110">
        <f>SUM(F9:F12)</f>
        <v>2169332344</v>
      </c>
      <c r="G8" s="110">
        <f>F8/F7*100</f>
        <v>28.3001218673684</v>
      </c>
      <c r="H8" s="4" t="s">
        <v>4</v>
      </c>
      <c r="I8" s="19" t="s">
        <v>4</v>
      </c>
      <c r="J8" s="23" t="s">
        <v>48</v>
      </c>
      <c r="K8" s="110">
        <f>SUM(K9:K10)</f>
        <v>545907897</v>
      </c>
      <c r="L8" s="110">
        <f aca="true" t="shared" si="0" ref="L8:L22">K8/K$30*100</f>
        <v>7.021909576131763</v>
      </c>
      <c r="M8" s="110">
        <f>SUM(M9:M10)</f>
        <v>514548951</v>
      </c>
      <c r="N8" s="110">
        <v>5.32</v>
      </c>
    </row>
    <row r="9" spans="1:14" ht="24" customHeight="1">
      <c r="A9" s="6" t="s">
        <v>5</v>
      </c>
      <c r="B9" s="28" t="s">
        <v>5</v>
      </c>
      <c r="C9" s="32" t="s">
        <v>49</v>
      </c>
      <c r="D9" s="50">
        <v>2110764016</v>
      </c>
      <c r="E9" s="50">
        <f aca="true" t="shared" si="1" ref="E9:E30">D9/D$7*100</f>
        <v>27.15035656812405</v>
      </c>
      <c r="F9" s="50">
        <v>2011817581</v>
      </c>
      <c r="G9" s="50">
        <v>23.75</v>
      </c>
      <c r="H9" s="4" t="s">
        <v>6</v>
      </c>
      <c r="I9" s="19" t="s">
        <v>6</v>
      </c>
      <c r="J9" s="24" t="s">
        <v>50</v>
      </c>
      <c r="K9" s="50">
        <v>33883764</v>
      </c>
      <c r="L9" s="50">
        <f t="shared" si="0"/>
        <v>0.435840419628494</v>
      </c>
      <c r="M9" s="50">
        <v>52828465</v>
      </c>
      <c r="N9" s="50">
        <v>0.16</v>
      </c>
    </row>
    <row r="10" spans="1:14" ht="24" customHeight="1">
      <c r="A10" s="6" t="s">
        <v>7</v>
      </c>
      <c r="B10" s="28" t="s">
        <v>7</v>
      </c>
      <c r="C10" s="32" t="s">
        <v>51</v>
      </c>
      <c r="D10" s="50">
        <v>99508308</v>
      </c>
      <c r="E10" s="50">
        <f t="shared" si="1"/>
        <v>1.2799564627838107</v>
      </c>
      <c r="F10" s="50">
        <v>89744482</v>
      </c>
      <c r="G10" s="50">
        <v>1.29</v>
      </c>
      <c r="H10" s="4" t="s">
        <v>8</v>
      </c>
      <c r="I10" s="19" t="s">
        <v>8</v>
      </c>
      <c r="J10" s="24" t="s">
        <v>136</v>
      </c>
      <c r="K10" s="50">
        <v>512024133</v>
      </c>
      <c r="L10" s="50">
        <f t="shared" si="0"/>
        <v>6.586069156503268</v>
      </c>
      <c r="M10" s="50">
        <v>461720486</v>
      </c>
      <c r="N10" s="50">
        <v>5.16</v>
      </c>
    </row>
    <row r="11" spans="1:14" ht="24" customHeight="1">
      <c r="A11" s="6" t="s">
        <v>9</v>
      </c>
      <c r="B11" s="28" t="s">
        <v>9</v>
      </c>
      <c r="C11" s="32" t="s">
        <v>52</v>
      </c>
      <c r="D11" s="50">
        <v>33087710</v>
      </c>
      <c r="E11" s="50">
        <f t="shared" si="1"/>
        <v>0.4256009282482878</v>
      </c>
      <c r="F11" s="50">
        <v>15052097</v>
      </c>
      <c r="G11" s="50">
        <v>0.32</v>
      </c>
      <c r="H11" s="4" t="s">
        <v>10</v>
      </c>
      <c r="I11" s="19" t="s">
        <v>10</v>
      </c>
      <c r="J11" s="23" t="s">
        <v>53</v>
      </c>
      <c r="K11" s="110">
        <f>K12</f>
        <v>2936918520</v>
      </c>
      <c r="L11" s="110">
        <f t="shared" si="0"/>
        <v>37.77702501326286</v>
      </c>
      <c r="M11" s="110">
        <f>M12</f>
        <v>2975336910</v>
      </c>
      <c r="N11" s="110">
        <v>39.89</v>
      </c>
    </row>
    <row r="12" spans="1:14" ht="31.5" customHeight="1">
      <c r="A12" s="6"/>
      <c r="B12" s="28"/>
      <c r="C12" s="70" t="s">
        <v>137</v>
      </c>
      <c r="D12" s="50">
        <v>54269489</v>
      </c>
      <c r="E12" s="50">
        <f t="shared" si="1"/>
        <v>0.6980581277447199</v>
      </c>
      <c r="F12" s="50">
        <v>52718184</v>
      </c>
      <c r="G12" s="50">
        <v>0.63</v>
      </c>
      <c r="H12" s="4"/>
      <c r="I12" s="19"/>
      <c r="J12" s="24" t="s">
        <v>135</v>
      </c>
      <c r="K12" s="50">
        <v>2936918520</v>
      </c>
      <c r="L12" s="50">
        <f t="shared" si="0"/>
        <v>37.77702501326286</v>
      </c>
      <c r="M12" s="50">
        <v>2975336910</v>
      </c>
      <c r="N12" s="50">
        <v>39.89</v>
      </c>
    </row>
    <row r="13" spans="1:14" ht="24" customHeight="1">
      <c r="A13" s="6" t="s">
        <v>12</v>
      </c>
      <c r="B13" s="28" t="s">
        <v>12</v>
      </c>
      <c r="C13" s="31" t="s">
        <v>54</v>
      </c>
      <c r="D13" s="111">
        <f>SUM(D14:D15)</f>
        <v>134952089</v>
      </c>
      <c r="E13" s="110">
        <f t="shared" si="1"/>
        <v>1.7358630847358596</v>
      </c>
      <c r="F13" s="111">
        <f>SUM(F14:F15)</f>
        <v>118540597</v>
      </c>
      <c r="G13" s="110">
        <v>1.45</v>
      </c>
      <c r="H13" s="4" t="s">
        <v>11</v>
      </c>
      <c r="I13" s="19" t="s">
        <v>11</v>
      </c>
      <c r="J13" s="23" t="s">
        <v>154</v>
      </c>
      <c r="K13" s="110">
        <f>K14</f>
        <v>115861487</v>
      </c>
      <c r="L13" s="110">
        <f t="shared" si="0"/>
        <v>1.4903042977415764</v>
      </c>
      <c r="M13" s="118">
        <v>0</v>
      </c>
      <c r="N13" s="118"/>
    </row>
    <row r="14" spans="1:14" ht="24" customHeight="1">
      <c r="A14" s="6" t="s">
        <v>13</v>
      </c>
      <c r="B14" s="28" t="s">
        <v>13</v>
      </c>
      <c r="C14" s="33" t="s">
        <v>55</v>
      </c>
      <c r="D14" s="50">
        <v>7433142</v>
      </c>
      <c r="E14" s="50">
        <f t="shared" si="1"/>
        <v>0.0956110935148227</v>
      </c>
      <c r="F14" s="50">
        <v>6151903</v>
      </c>
      <c r="G14" s="50">
        <v>0.1</v>
      </c>
      <c r="H14" s="4" t="s">
        <v>15</v>
      </c>
      <c r="I14" s="19" t="s">
        <v>15</v>
      </c>
      <c r="J14" s="119" t="s">
        <v>155</v>
      </c>
      <c r="K14" s="50">
        <v>115861487</v>
      </c>
      <c r="L14" s="50">
        <f t="shared" si="0"/>
        <v>1.4903042977415764</v>
      </c>
      <c r="M14" s="118">
        <v>0</v>
      </c>
      <c r="N14" s="118"/>
    </row>
    <row r="15" spans="1:14" ht="24" customHeight="1">
      <c r="A15" s="6" t="s">
        <v>14</v>
      </c>
      <c r="B15" s="28" t="s">
        <v>14</v>
      </c>
      <c r="C15" s="33" t="s">
        <v>56</v>
      </c>
      <c r="D15" s="50">
        <v>127518947</v>
      </c>
      <c r="E15" s="50">
        <f t="shared" si="1"/>
        <v>1.6402519912210372</v>
      </c>
      <c r="F15" s="50">
        <v>112388694</v>
      </c>
      <c r="G15" s="50">
        <v>1.36</v>
      </c>
      <c r="H15" s="4" t="s">
        <v>16</v>
      </c>
      <c r="I15" s="19" t="s">
        <v>16</v>
      </c>
      <c r="J15" s="117"/>
      <c r="K15" s="118"/>
      <c r="L15" s="118"/>
      <c r="M15" s="118"/>
      <c r="N15" s="118"/>
    </row>
    <row r="16" spans="1:14" ht="24" customHeight="1">
      <c r="A16" s="6" t="s">
        <v>18</v>
      </c>
      <c r="B16" s="28" t="s">
        <v>18</v>
      </c>
      <c r="C16" s="31" t="s">
        <v>58</v>
      </c>
      <c r="D16" s="110">
        <f>SUM(D17:D23)</f>
        <v>2334229358</v>
      </c>
      <c r="E16" s="110">
        <f t="shared" si="1"/>
        <v>30.024748811845996</v>
      </c>
      <c r="F16" s="110">
        <f>SUM(F17:F23)</f>
        <v>2335321741</v>
      </c>
      <c r="G16" s="110">
        <v>31.58</v>
      </c>
      <c r="H16" s="4" t="s">
        <v>17</v>
      </c>
      <c r="I16" s="19" t="s">
        <v>17</v>
      </c>
      <c r="J16" s="117"/>
      <c r="K16" s="118"/>
      <c r="L16" s="118"/>
      <c r="M16" s="118"/>
      <c r="N16" s="118"/>
    </row>
    <row r="17" spans="1:14" ht="24" customHeight="1">
      <c r="A17" s="6"/>
      <c r="B17" s="28"/>
      <c r="C17" s="31" t="s">
        <v>139</v>
      </c>
      <c r="D17" s="50">
        <v>69731500</v>
      </c>
      <c r="E17" s="50">
        <f t="shared" si="1"/>
        <v>0.896943038008538</v>
      </c>
      <c r="F17" s="50">
        <v>69731500</v>
      </c>
      <c r="G17" s="50">
        <v>0.93</v>
      </c>
      <c r="H17" s="4"/>
      <c r="I17" s="19"/>
      <c r="J17" s="23" t="s">
        <v>143</v>
      </c>
      <c r="K17" s="111">
        <f>K18+K20+K23+K25</f>
        <v>4175663091</v>
      </c>
      <c r="L17" s="111">
        <f>K17/K$30*100</f>
        <v>53.7107611128638</v>
      </c>
      <c r="M17" s="111">
        <f>M18+M20+M23+M25</f>
        <v>4175566444</v>
      </c>
      <c r="N17" s="111">
        <v>54.79</v>
      </c>
    </row>
    <row r="18" spans="1:14" ht="24" customHeight="1">
      <c r="A18" s="6"/>
      <c r="B18" s="28"/>
      <c r="C18" s="31" t="s">
        <v>138</v>
      </c>
      <c r="D18" s="50">
        <v>35495506</v>
      </c>
      <c r="E18" s="50">
        <f t="shared" si="1"/>
        <v>0.45657195080114854</v>
      </c>
      <c r="F18" s="50">
        <v>42115467</v>
      </c>
      <c r="G18" s="50">
        <v>0.64</v>
      </c>
      <c r="H18" s="4"/>
      <c r="I18" s="19"/>
      <c r="J18" s="23" t="s">
        <v>57</v>
      </c>
      <c r="K18" s="110">
        <f>K19</f>
        <v>3736353356.3</v>
      </c>
      <c r="L18" s="110">
        <f>K18/K$30*100</f>
        <v>48.060003448557964</v>
      </c>
      <c r="M18" s="110">
        <f>M19</f>
        <v>3581171576.3</v>
      </c>
      <c r="N18" s="110">
        <v>46.08</v>
      </c>
    </row>
    <row r="19" spans="1:14" ht="24" customHeight="1">
      <c r="A19" s="6" t="s">
        <v>19</v>
      </c>
      <c r="B19" s="28" t="s">
        <v>19</v>
      </c>
      <c r="C19" s="33" t="s">
        <v>62</v>
      </c>
      <c r="D19" s="50">
        <v>1330774072</v>
      </c>
      <c r="E19" s="50">
        <f t="shared" si="1"/>
        <v>17.117494088649646</v>
      </c>
      <c r="F19" s="50">
        <v>1350027175</v>
      </c>
      <c r="G19" s="50">
        <v>18.33</v>
      </c>
      <c r="H19" s="4" t="s">
        <v>20</v>
      </c>
      <c r="I19" s="19" t="s">
        <v>20</v>
      </c>
      <c r="J19" s="72" t="s">
        <v>59</v>
      </c>
      <c r="K19" s="50">
        <v>3736353356.3</v>
      </c>
      <c r="L19" s="50">
        <f>K19/K$30*100</f>
        <v>48.060003448557964</v>
      </c>
      <c r="M19" s="50">
        <v>3581171576.3</v>
      </c>
      <c r="N19" s="50">
        <v>46.08</v>
      </c>
    </row>
    <row r="20" spans="1:14" ht="24" customHeight="1">
      <c r="A20" s="6" t="s">
        <v>22</v>
      </c>
      <c r="B20" s="28" t="s">
        <v>22</v>
      </c>
      <c r="C20" s="33" t="s">
        <v>64</v>
      </c>
      <c r="D20" s="50">
        <v>410705360</v>
      </c>
      <c r="E20" s="50">
        <f t="shared" si="1"/>
        <v>5.282825026348068</v>
      </c>
      <c r="F20" s="50">
        <v>390613942</v>
      </c>
      <c r="G20" s="50">
        <v>5.2</v>
      </c>
      <c r="H20" s="4" t="s">
        <v>21</v>
      </c>
      <c r="I20" s="19" t="s">
        <v>21</v>
      </c>
      <c r="J20" s="23" t="s">
        <v>60</v>
      </c>
      <c r="K20" s="110">
        <f>K21</f>
        <v>502082548.7</v>
      </c>
      <c r="L20" s="110">
        <f>K20/K$30*100</f>
        <v>6.458192446197883</v>
      </c>
      <c r="M20" s="110">
        <f>M21</f>
        <v>657147540.7</v>
      </c>
      <c r="N20" s="110">
        <v>8.82</v>
      </c>
    </row>
    <row r="21" spans="1:14" ht="24" customHeight="1">
      <c r="A21" s="6" t="s">
        <v>25</v>
      </c>
      <c r="B21" s="28" t="s">
        <v>25</v>
      </c>
      <c r="C21" s="33" t="s">
        <v>65</v>
      </c>
      <c r="D21" s="50">
        <v>60470112</v>
      </c>
      <c r="E21" s="50">
        <f t="shared" si="1"/>
        <v>0.7778155634970788</v>
      </c>
      <c r="F21" s="50">
        <v>69971813</v>
      </c>
      <c r="G21" s="50">
        <v>1.04</v>
      </c>
      <c r="H21" s="4" t="s">
        <v>23</v>
      </c>
      <c r="I21" s="19"/>
      <c r="J21" s="72" t="s">
        <v>61</v>
      </c>
      <c r="K21" s="50">
        <v>502082548.7</v>
      </c>
      <c r="L21" s="50">
        <f>K21/K$30*100</f>
        <v>6.458192446197883</v>
      </c>
      <c r="M21" s="50">
        <v>657147540.7</v>
      </c>
      <c r="N21" s="50">
        <v>8.82</v>
      </c>
    </row>
    <row r="22" spans="1:14" ht="24" customHeight="1">
      <c r="A22" s="6" t="s">
        <v>28</v>
      </c>
      <c r="B22" s="28" t="s">
        <v>28</v>
      </c>
      <c r="C22" s="33" t="s">
        <v>67</v>
      </c>
      <c r="D22" s="50">
        <v>392129657</v>
      </c>
      <c r="E22" s="50">
        <f t="shared" si="1"/>
        <v>5.043889287378386</v>
      </c>
      <c r="F22" s="50">
        <v>389597274</v>
      </c>
      <c r="G22" s="50">
        <v>5.17</v>
      </c>
      <c r="H22" s="4" t="s">
        <v>24</v>
      </c>
      <c r="I22" s="19" t="s">
        <v>24</v>
      </c>
      <c r="J22" s="24" t="s">
        <v>78</v>
      </c>
      <c r="K22" s="50">
        <v>0</v>
      </c>
      <c r="L22" s="50">
        <f>K22/K$30*100</f>
        <v>0</v>
      </c>
      <c r="M22" s="50">
        <v>0</v>
      </c>
      <c r="N22" s="50">
        <v>0</v>
      </c>
    </row>
    <row r="23" spans="1:14" ht="31.5" customHeight="1">
      <c r="A23" s="6" t="s">
        <v>30</v>
      </c>
      <c r="B23" s="28" t="s">
        <v>30</v>
      </c>
      <c r="C23" s="33" t="s">
        <v>140</v>
      </c>
      <c r="D23" s="50">
        <v>34923151</v>
      </c>
      <c r="E23" s="50">
        <f t="shared" si="1"/>
        <v>0.4492098571631316</v>
      </c>
      <c r="F23" s="50">
        <v>23264570</v>
      </c>
      <c r="G23" s="50">
        <v>0.27</v>
      </c>
      <c r="H23" s="4" t="s">
        <v>26</v>
      </c>
      <c r="I23" s="20" t="s">
        <v>76</v>
      </c>
      <c r="J23" s="23" t="s">
        <v>63</v>
      </c>
      <c r="K23" s="110">
        <f>K24</f>
        <v>-68293456</v>
      </c>
      <c r="L23" s="110">
        <f>K23/K$30*100</f>
        <v>-0.8784457512134747</v>
      </c>
      <c r="M23" s="110">
        <f>M24</f>
        <v>-66992076</v>
      </c>
      <c r="N23" s="110">
        <v>-0.18</v>
      </c>
    </row>
    <row r="24" spans="1:14" ht="24" customHeight="1">
      <c r="A24" s="6" t="s">
        <v>31</v>
      </c>
      <c r="B24" s="28" t="s">
        <v>31</v>
      </c>
      <c r="C24" s="31" t="s">
        <v>70</v>
      </c>
      <c r="D24" s="110">
        <f>D25</f>
        <v>15730202</v>
      </c>
      <c r="E24" s="110">
        <f t="shared" si="1"/>
        <v>0.2023346001501184</v>
      </c>
      <c r="F24" s="110">
        <f>F25</f>
        <v>23169237</v>
      </c>
      <c r="G24" s="110">
        <v>0.4</v>
      </c>
      <c r="H24" s="4" t="s">
        <v>27</v>
      </c>
      <c r="I24" s="19" t="s">
        <v>27</v>
      </c>
      <c r="J24" s="24" t="s">
        <v>66</v>
      </c>
      <c r="K24" s="50">
        <v>-68293456</v>
      </c>
      <c r="L24" s="50">
        <f>K24/K$30*100</f>
        <v>-0.8784457512134747</v>
      </c>
      <c r="M24" s="50">
        <v>-66992076</v>
      </c>
      <c r="N24" s="50">
        <v>-0.18</v>
      </c>
    </row>
    <row r="25" spans="1:14" ht="24" customHeight="1">
      <c r="A25" s="6" t="s">
        <v>32</v>
      </c>
      <c r="B25" s="28" t="s">
        <v>32</v>
      </c>
      <c r="C25" s="71" t="s">
        <v>142</v>
      </c>
      <c r="D25" s="50">
        <v>15730202</v>
      </c>
      <c r="E25" s="50">
        <f t="shared" si="1"/>
        <v>0.2023346001501184</v>
      </c>
      <c r="F25" s="50">
        <v>23169237</v>
      </c>
      <c r="G25" s="50">
        <v>0.4</v>
      </c>
      <c r="H25" s="4" t="s">
        <v>29</v>
      </c>
      <c r="I25" s="19" t="s">
        <v>29</v>
      </c>
      <c r="J25" s="23" t="s">
        <v>68</v>
      </c>
      <c r="K25" s="110">
        <f>K26</f>
        <v>5520642</v>
      </c>
      <c r="L25" s="110">
        <f>K25/K$30*100</f>
        <v>0.07101096932143337</v>
      </c>
      <c r="M25" s="110">
        <f>M26</f>
        <v>4239403</v>
      </c>
      <c r="N25" s="110">
        <v>0.07</v>
      </c>
    </row>
    <row r="26" spans="1:14" ht="24" customHeight="1">
      <c r="A26" s="6" t="s">
        <v>33</v>
      </c>
      <c r="B26" s="28" t="s">
        <v>33</v>
      </c>
      <c r="C26" s="31" t="s">
        <v>71</v>
      </c>
      <c r="D26" s="110">
        <f>D27</f>
        <v>82722965</v>
      </c>
      <c r="E26" s="110">
        <f t="shared" si="1"/>
        <v>1.0640497843897514</v>
      </c>
      <c r="F26" s="110">
        <f>F27</f>
        <v>91956132</v>
      </c>
      <c r="G26" s="110">
        <v>1.26</v>
      </c>
      <c r="H26" s="5"/>
      <c r="I26" s="21"/>
      <c r="J26" s="24" t="s">
        <v>69</v>
      </c>
      <c r="K26" s="50">
        <v>5520642</v>
      </c>
      <c r="L26" s="50">
        <f>K26/K$30*100</f>
        <v>0.07101096932143337</v>
      </c>
      <c r="M26" s="50">
        <v>4239403</v>
      </c>
      <c r="N26" s="50">
        <v>0.07</v>
      </c>
    </row>
    <row r="27" spans="1:14" ht="24" customHeight="1">
      <c r="A27" s="6" t="s">
        <v>34</v>
      </c>
      <c r="B27" s="28" t="s">
        <v>34</v>
      </c>
      <c r="C27" s="71" t="s">
        <v>141</v>
      </c>
      <c r="D27" s="50">
        <v>82722965</v>
      </c>
      <c r="E27" s="50">
        <f t="shared" si="1"/>
        <v>1.0640497843897514</v>
      </c>
      <c r="F27" s="50">
        <v>91956132</v>
      </c>
      <c r="G27" s="50">
        <v>1.26</v>
      </c>
      <c r="H27" s="5"/>
      <c r="I27" s="21"/>
      <c r="J27" s="26"/>
      <c r="K27" s="51"/>
      <c r="L27" s="51"/>
      <c r="M27" s="51"/>
      <c r="N27" s="51"/>
    </row>
    <row r="28" spans="1:14" ht="24" customHeight="1">
      <c r="A28" s="6" t="s">
        <v>35</v>
      </c>
      <c r="B28" s="28" t="s">
        <v>35</v>
      </c>
      <c r="C28" s="31" t="s">
        <v>72</v>
      </c>
      <c r="D28" s="110">
        <f>D29</f>
        <v>2909086858</v>
      </c>
      <c r="E28" s="110">
        <f t="shared" si="1"/>
        <v>37.419031631977404</v>
      </c>
      <c r="F28" s="110">
        <f>F29</f>
        <v>2927132254</v>
      </c>
      <c r="G28" s="110">
        <v>39.33</v>
      </c>
      <c r="H28" s="5"/>
      <c r="I28" s="21"/>
      <c r="J28" s="26"/>
      <c r="K28" s="51"/>
      <c r="L28" s="51"/>
      <c r="M28" s="51"/>
      <c r="N28" s="51"/>
    </row>
    <row r="29" spans="1:14" ht="24" customHeight="1">
      <c r="A29" s="6" t="s">
        <v>36</v>
      </c>
      <c r="B29" s="28" t="s">
        <v>36</v>
      </c>
      <c r="C29" s="71" t="s">
        <v>73</v>
      </c>
      <c r="D29" s="50">
        <v>2909086858</v>
      </c>
      <c r="E29" s="50">
        <f t="shared" si="1"/>
        <v>37.419031631977404</v>
      </c>
      <c r="F29" s="50">
        <v>2927132254</v>
      </c>
      <c r="G29" s="50">
        <v>39.33</v>
      </c>
      <c r="H29" s="5"/>
      <c r="I29" s="21"/>
      <c r="J29" s="26"/>
      <c r="K29" s="51"/>
      <c r="L29" s="51"/>
      <c r="M29" s="51"/>
      <c r="N29" s="51"/>
    </row>
    <row r="30" spans="1:14" ht="24" customHeight="1" thickBot="1">
      <c r="A30" s="9" t="s">
        <v>37</v>
      </c>
      <c r="B30" s="29" t="s">
        <v>37</v>
      </c>
      <c r="C30" s="114" t="s">
        <v>74</v>
      </c>
      <c r="D30" s="112">
        <f>D28+D26+D24+D16+D13+D8</f>
        <v>7774350995</v>
      </c>
      <c r="E30" s="112">
        <f t="shared" si="1"/>
        <v>100</v>
      </c>
      <c r="F30" s="112">
        <f>F28+F26+F24+F16+F13+F8</f>
        <v>7665452305</v>
      </c>
      <c r="G30" s="112">
        <v>100</v>
      </c>
      <c r="H30" s="10" t="s">
        <v>37</v>
      </c>
      <c r="I30" s="22" t="s">
        <v>37</v>
      </c>
      <c r="J30" s="113" t="s">
        <v>74</v>
      </c>
      <c r="K30" s="112">
        <f>K7+K17</f>
        <v>7774350995</v>
      </c>
      <c r="L30" s="112">
        <v>100</v>
      </c>
      <c r="M30" s="112">
        <f>M7+M17</f>
        <v>7665452305</v>
      </c>
      <c r="N30" s="112">
        <v>100</v>
      </c>
    </row>
    <row r="31" spans="1:7" ht="26.25" customHeight="1">
      <c r="A31" s="11" t="s">
        <v>38</v>
      </c>
      <c r="D31" s="30"/>
      <c r="E31" s="30"/>
      <c r="F31" s="30"/>
      <c r="G31" s="30"/>
    </row>
    <row r="32" spans="3:12" ht="16.5">
      <c r="C32" s="52" t="s">
        <v>115</v>
      </c>
      <c r="D32" s="53"/>
      <c r="E32" s="53"/>
      <c r="F32" s="56" t="s">
        <v>113</v>
      </c>
      <c r="G32" s="57" t="s">
        <v>116</v>
      </c>
      <c r="J32" s="55"/>
      <c r="K32" s="53"/>
      <c r="L32" t="s">
        <v>114</v>
      </c>
    </row>
    <row r="33" ht="16.5">
      <c r="G33" s="57"/>
    </row>
    <row r="34" spans="3:12" ht="16.5">
      <c r="C34" s="54" t="s">
        <v>112</v>
      </c>
      <c r="D34" s="53"/>
      <c r="E34" s="53"/>
      <c r="F34" s="56" t="s">
        <v>113</v>
      </c>
      <c r="G34" s="57" t="s">
        <v>117</v>
      </c>
      <c r="J34" s="55"/>
      <c r="K34" s="53"/>
      <c r="L34" t="s">
        <v>114</v>
      </c>
    </row>
  </sheetData>
  <sheetProtection/>
  <mergeCells count="14">
    <mergeCell ref="J5:J6"/>
    <mergeCell ref="H5:H6"/>
    <mergeCell ref="B5:B6"/>
    <mergeCell ref="C5:C6"/>
    <mergeCell ref="I5:I6"/>
    <mergeCell ref="M4:N4"/>
    <mergeCell ref="K5:L5"/>
    <mergeCell ref="M5:N5"/>
    <mergeCell ref="A3:N3"/>
    <mergeCell ref="C1:N1"/>
    <mergeCell ref="C2:N2"/>
    <mergeCell ref="A5:A6"/>
    <mergeCell ref="F5:G5"/>
    <mergeCell ref="D5:E5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56"/>
  <sheetViews>
    <sheetView zoomScalePageLayoutView="0" workbookViewId="0" topLeftCell="A28">
      <selection activeCell="B50" sqref="B50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6.5">
      <c r="A1" s="98" t="s">
        <v>79</v>
      </c>
      <c r="B1" s="98"/>
      <c r="C1" s="98"/>
      <c r="D1" s="98"/>
      <c r="E1" s="98"/>
      <c r="F1" s="98"/>
      <c r="G1" s="98"/>
    </row>
    <row r="2" spans="1:7" ht="16.5">
      <c r="A2" s="98" t="s">
        <v>110</v>
      </c>
      <c r="B2" s="98"/>
      <c r="C2" s="98"/>
      <c r="D2" s="98"/>
      <c r="E2" s="98"/>
      <c r="F2" s="98"/>
      <c r="G2" s="98"/>
    </row>
    <row r="3" spans="1:7" ht="16.5">
      <c r="A3" s="99" t="s">
        <v>152</v>
      </c>
      <c r="B3" s="99"/>
      <c r="C3" s="99"/>
      <c r="D3" s="99"/>
      <c r="E3" s="99"/>
      <c r="F3" s="99"/>
      <c r="G3" s="99"/>
    </row>
    <row r="4" spans="1:7" ht="11.25" customHeight="1">
      <c r="A4" s="100" t="s">
        <v>39</v>
      </c>
      <c r="B4" s="100"/>
      <c r="C4" s="100"/>
      <c r="D4" s="100"/>
      <c r="E4" s="100"/>
      <c r="F4" s="100"/>
      <c r="G4" s="100"/>
    </row>
    <row r="5" spans="1:7" ht="25.5" customHeight="1">
      <c r="A5" s="101" t="s">
        <v>80</v>
      </c>
      <c r="B5" s="97" t="s">
        <v>128</v>
      </c>
      <c r="C5" s="97"/>
      <c r="D5" s="97" t="s">
        <v>129</v>
      </c>
      <c r="E5" s="97"/>
      <c r="F5" s="97" t="s">
        <v>127</v>
      </c>
      <c r="G5" s="97"/>
    </row>
    <row r="6" spans="1:7" ht="16.5">
      <c r="A6" s="101"/>
      <c r="B6" s="38" t="s">
        <v>43</v>
      </c>
      <c r="C6" s="39" t="s">
        <v>81</v>
      </c>
      <c r="D6" s="38" t="s">
        <v>43</v>
      </c>
      <c r="E6" s="39" t="s">
        <v>81</v>
      </c>
      <c r="F6" s="38" t="s">
        <v>43</v>
      </c>
      <c r="G6" s="39" t="s">
        <v>81</v>
      </c>
    </row>
    <row r="7" spans="1:7" ht="16.5">
      <c r="A7" s="40" t="s">
        <v>82</v>
      </c>
      <c r="B7" s="41">
        <f>B8+B12+B14</f>
        <v>2172330708</v>
      </c>
      <c r="C7" s="42">
        <v>100</v>
      </c>
      <c r="D7" s="41">
        <f>D8+D12+D14</f>
        <v>2090735925</v>
      </c>
      <c r="E7" s="42">
        <v>100</v>
      </c>
      <c r="F7" s="41">
        <f aca="true" t="shared" si="0" ref="F7:F14">B7-D7</f>
        <v>81594783</v>
      </c>
      <c r="G7" s="67">
        <f>(F7/D7)*100</f>
        <v>3.902682401174123</v>
      </c>
    </row>
    <row r="8" spans="1:7" ht="16.5">
      <c r="A8" s="37" t="s">
        <v>83</v>
      </c>
      <c r="B8" s="103">
        <f>SUM(B9:B11)</f>
        <v>1180888911</v>
      </c>
      <c r="C8" s="104">
        <f>B8/B$7*100</f>
        <v>54.360457487028256</v>
      </c>
      <c r="D8" s="103">
        <f>SUM(D9:D11)</f>
        <v>1114789467</v>
      </c>
      <c r="E8" s="104">
        <f>D8/D$7*100</f>
        <v>53.32043390415267</v>
      </c>
      <c r="F8" s="66">
        <f t="shared" si="0"/>
        <v>66099444</v>
      </c>
      <c r="G8" s="68">
        <f>(F8/D8)*100</f>
        <v>5.92932082305008</v>
      </c>
    </row>
    <row r="9" spans="1:7" ht="16.5">
      <c r="A9" s="37" t="s">
        <v>84</v>
      </c>
      <c r="B9" s="43">
        <f>479796886-19804617</f>
        <v>459992269</v>
      </c>
      <c r="C9" s="76">
        <f aca="true" t="shared" si="1" ref="C9:C51">B9/B$7*100</f>
        <v>21.175057154327167</v>
      </c>
      <c r="D9" s="43">
        <f>471891496-18961475</f>
        <v>452930021</v>
      </c>
      <c r="E9" s="76">
        <f aca="true" t="shared" si="2" ref="E9:E51">D9/D$7*100</f>
        <v>21.66366472131099</v>
      </c>
      <c r="F9" s="66">
        <f t="shared" si="0"/>
        <v>7062248</v>
      </c>
      <c r="G9" s="68">
        <f>(F9/D9)*100</f>
        <v>1.559236012752619</v>
      </c>
    </row>
    <row r="10" spans="1:7" ht="16.5">
      <c r="A10" s="37" t="s">
        <v>124</v>
      </c>
      <c r="B10" s="43">
        <v>699350145</v>
      </c>
      <c r="C10" s="76">
        <f t="shared" si="1"/>
        <v>32.19353952068701</v>
      </c>
      <c r="D10" s="43">
        <v>658175211</v>
      </c>
      <c r="E10" s="76">
        <f t="shared" si="2"/>
        <v>31.480552045328245</v>
      </c>
      <c r="F10" s="66">
        <f t="shared" si="0"/>
        <v>41174934</v>
      </c>
      <c r="G10" s="68">
        <f>(F10/D10)*100</f>
        <v>6.255922938428625</v>
      </c>
    </row>
    <row r="11" spans="1:7" ht="26.25">
      <c r="A11" s="44" t="s">
        <v>144</v>
      </c>
      <c r="B11" s="73">
        <v>21546497</v>
      </c>
      <c r="C11" s="76">
        <f t="shared" si="1"/>
        <v>0.9918608120140794</v>
      </c>
      <c r="D11" s="73">
        <v>3684235</v>
      </c>
      <c r="E11" s="76">
        <f t="shared" si="2"/>
        <v>0.1762171375134332</v>
      </c>
      <c r="F11" s="102">
        <f t="shared" si="0"/>
        <v>17862262</v>
      </c>
      <c r="G11" s="68">
        <f aca="true" t="shared" si="3" ref="G11:G51">(F11/D11)*100</f>
        <v>484.8296050604807</v>
      </c>
    </row>
    <row r="12" spans="1:7" ht="16.5">
      <c r="A12" s="45" t="s">
        <v>85</v>
      </c>
      <c r="B12" s="103">
        <f>B13</f>
        <v>3348850</v>
      </c>
      <c r="C12" s="104">
        <f t="shared" si="1"/>
        <v>0.1541593086019203</v>
      </c>
      <c r="D12" s="103">
        <f>D13</f>
        <v>2135728</v>
      </c>
      <c r="E12" s="104">
        <f t="shared" si="2"/>
        <v>0.10215197311444295</v>
      </c>
      <c r="F12" s="60">
        <f t="shared" si="0"/>
        <v>1213122</v>
      </c>
      <c r="G12" s="68">
        <f t="shared" si="3"/>
        <v>56.80133425230179</v>
      </c>
    </row>
    <row r="13" spans="1:7" ht="16.5">
      <c r="A13" s="37" t="s">
        <v>125</v>
      </c>
      <c r="B13" s="43">
        <v>3348850</v>
      </c>
      <c r="C13" s="76">
        <f t="shared" si="1"/>
        <v>0.1541593086019203</v>
      </c>
      <c r="D13" s="43">
        <v>2135728</v>
      </c>
      <c r="E13" s="76">
        <f t="shared" si="2"/>
        <v>0.10215197311444295</v>
      </c>
      <c r="F13" s="60">
        <f t="shared" si="0"/>
        <v>1213122</v>
      </c>
      <c r="G13" s="68">
        <f t="shared" si="3"/>
        <v>56.80133425230179</v>
      </c>
    </row>
    <row r="14" spans="1:7" ht="16.5">
      <c r="A14" s="37" t="s">
        <v>86</v>
      </c>
      <c r="B14" s="103">
        <f>SUM(B15:B17)</f>
        <v>988092947</v>
      </c>
      <c r="C14" s="104">
        <f t="shared" si="1"/>
        <v>45.485383204369825</v>
      </c>
      <c r="D14" s="103">
        <f>SUM(D15:D17)</f>
        <v>973810730</v>
      </c>
      <c r="E14" s="104">
        <f t="shared" si="2"/>
        <v>46.57741412273288</v>
      </c>
      <c r="F14" s="60">
        <f t="shared" si="0"/>
        <v>14282217</v>
      </c>
      <c r="G14" s="68">
        <f t="shared" si="3"/>
        <v>1.466631713947124</v>
      </c>
    </row>
    <row r="15" spans="1:7" ht="26.25">
      <c r="A15" s="45" t="s">
        <v>147</v>
      </c>
      <c r="B15" s="73">
        <v>823691000</v>
      </c>
      <c r="C15" s="76">
        <f t="shared" si="1"/>
        <v>37.91738509088921</v>
      </c>
      <c r="D15" s="73">
        <v>825747000</v>
      </c>
      <c r="E15" s="76">
        <f t="shared" si="2"/>
        <v>39.495518784850844</v>
      </c>
      <c r="F15" s="75">
        <v>0</v>
      </c>
      <c r="G15" s="68">
        <f t="shared" si="3"/>
        <v>0</v>
      </c>
    </row>
    <row r="16" spans="1:7" ht="16.5">
      <c r="A16" s="45" t="s">
        <v>87</v>
      </c>
      <c r="B16" s="43">
        <v>158378260</v>
      </c>
      <c r="C16" s="76">
        <f t="shared" si="1"/>
        <v>7.29070667816569</v>
      </c>
      <c r="D16" s="43">
        <v>143151782</v>
      </c>
      <c r="E16" s="105">
        <f t="shared" si="2"/>
        <v>6.846956628441729</v>
      </c>
      <c r="F16" s="61">
        <f aca="true" t="shared" si="4" ref="F16:F23">B16-D16</f>
        <v>15226478</v>
      </c>
      <c r="G16" s="68">
        <f t="shared" si="3"/>
        <v>10.636596895454645</v>
      </c>
    </row>
    <row r="17" spans="1:7" ht="16.5">
      <c r="A17" s="45" t="s">
        <v>88</v>
      </c>
      <c r="B17" s="43">
        <v>6023687</v>
      </c>
      <c r="C17" s="76">
        <f t="shared" si="1"/>
        <v>0.2772914353149217</v>
      </c>
      <c r="D17" s="43">
        <v>4911948</v>
      </c>
      <c r="E17" s="105">
        <f t="shared" si="2"/>
        <v>0.23493870944031348</v>
      </c>
      <c r="F17" s="61">
        <f t="shared" si="4"/>
        <v>1111739</v>
      </c>
      <c r="G17" s="68">
        <f t="shared" si="3"/>
        <v>22.633362568170508</v>
      </c>
    </row>
    <row r="18" spans="1:7" ht="16.5">
      <c r="A18" s="46" t="s">
        <v>89</v>
      </c>
      <c r="B18" s="41">
        <f>B19+B23+B25+B27+B29</f>
        <v>2334337907</v>
      </c>
      <c r="C18" s="41">
        <f t="shared" si="1"/>
        <v>107.45775946559975</v>
      </c>
      <c r="D18" s="41">
        <f>D19+D23+D25+D27+D29</f>
        <v>2300482463</v>
      </c>
      <c r="E18" s="41">
        <f t="shared" si="2"/>
        <v>110.03218701567965</v>
      </c>
      <c r="F18" s="41">
        <f t="shared" si="4"/>
        <v>33855444</v>
      </c>
      <c r="G18" s="41">
        <f t="shared" si="3"/>
        <v>1.4716671195941213</v>
      </c>
    </row>
    <row r="19" spans="1:7" ht="16.5">
      <c r="A19" s="37" t="s">
        <v>90</v>
      </c>
      <c r="B19" s="43">
        <f>SUM(B20:B22)</f>
        <v>1942977852</v>
      </c>
      <c r="C19" s="76">
        <f t="shared" si="1"/>
        <v>89.44208378791652</v>
      </c>
      <c r="D19" s="43">
        <f>SUM(D20:D22)</f>
        <v>1888897042</v>
      </c>
      <c r="E19" s="76">
        <f t="shared" si="2"/>
        <v>90.34603650386885</v>
      </c>
      <c r="F19" s="106">
        <f t="shared" si="4"/>
        <v>54080810</v>
      </c>
      <c r="G19" s="68">
        <f t="shared" si="3"/>
        <v>2.8630893477782258</v>
      </c>
    </row>
    <row r="20" spans="1:7" ht="16.5">
      <c r="A20" s="45" t="s">
        <v>145</v>
      </c>
      <c r="B20" s="73">
        <v>1292884781</v>
      </c>
      <c r="C20" s="76">
        <f t="shared" si="1"/>
        <v>59.5160201086657</v>
      </c>
      <c r="D20" s="73">
        <v>1270513265</v>
      </c>
      <c r="E20" s="76">
        <f t="shared" si="2"/>
        <v>60.768710663447365</v>
      </c>
      <c r="F20" s="102">
        <f t="shared" si="4"/>
        <v>22371516</v>
      </c>
      <c r="G20" s="68">
        <f t="shared" si="3"/>
        <v>1.7608250630897584</v>
      </c>
    </row>
    <row r="21" spans="1:7" ht="16.5">
      <c r="A21" s="45" t="s">
        <v>91</v>
      </c>
      <c r="B21" s="43">
        <v>644533801</v>
      </c>
      <c r="C21" s="76">
        <f t="shared" si="1"/>
        <v>29.670150986973944</v>
      </c>
      <c r="D21" s="43">
        <v>616030983</v>
      </c>
      <c r="E21" s="76">
        <f t="shared" si="2"/>
        <v>29.464791590071325</v>
      </c>
      <c r="F21" s="107">
        <f t="shared" si="4"/>
        <v>28502818</v>
      </c>
      <c r="G21" s="68">
        <f t="shared" si="3"/>
        <v>4.626848127215056</v>
      </c>
    </row>
    <row r="22" spans="1:7" ht="16.5">
      <c r="A22" s="45" t="s">
        <v>146</v>
      </c>
      <c r="B22" s="73">
        <v>5559270</v>
      </c>
      <c r="C22" s="76">
        <f t="shared" si="1"/>
        <v>0.2559126922768704</v>
      </c>
      <c r="D22" s="73">
        <v>2352794</v>
      </c>
      <c r="E22" s="76">
        <f t="shared" si="2"/>
        <v>0.11253425035014884</v>
      </c>
      <c r="F22" s="102">
        <f t="shared" si="4"/>
        <v>3206476</v>
      </c>
      <c r="G22" s="68">
        <f t="shared" si="3"/>
        <v>136.283754548847</v>
      </c>
    </row>
    <row r="23" spans="1:7" ht="16.5">
      <c r="A23" s="45" t="s">
        <v>92</v>
      </c>
      <c r="B23" s="43">
        <f>SUM(B24)</f>
        <v>120940343</v>
      </c>
      <c r="C23" s="76">
        <f t="shared" si="1"/>
        <v>5.567308078581928</v>
      </c>
      <c r="D23" s="43">
        <f>SUM(D24)</f>
        <v>116143529</v>
      </c>
      <c r="E23" s="76">
        <f t="shared" si="2"/>
        <v>5.55515058650939</v>
      </c>
      <c r="F23" s="102">
        <f t="shared" si="4"/>
        <v>4796814</v>
      </c>
      <c r="G23" s="68">
        <f t="shared" si="3"/>
        <v>4.130074263543344</v>
      </c>
    </row>
    <row r="24" spans="1:7" ht="16.5">
      <c r="A24" s="37" t="s">
        <v>93</v>
      </c>
      <c r="B24" s="43">
        <v>120940343</v>
      </c>
      <c r="C24" s="76">
        <f t="shared" si="1"/>
        <v>5.567308078581928</v>
      </c>
      <c r="D24" s="43">
        <v>116143529</v>
      </c>
      <c r="E24" s="76">
        <f t="shared" si="2"/>
        <v>5.55515058650939</v>
      </c>
      <c r="F24" s="102">
        <f aca="true" t="shared" si="5" ref="F24:F51">B24-D24</f>
        <v>4796814</v>
      </c>
      <c r="G24" s="68">
        <f t="shared" si="3"/>
        <v>4.130074263543344</v>
      </c>
    </row>
    <row r="25" spans="1:7" ht="16.5">
      <c r="A25" s="45" t="s">
        <v>94</v>
      </c>
      <c r="B25" s="43">
        <f>SUM(B26)</f>
        <v>258205457</v>
      </c>
      <c r="C25" s="76">
        <f t="shared" si="1"/>
        <v>11.886102610855326</v>
      </c>
      <c r="D25" s="43">
        <f>SUM(D26)</f>
        <v>288246026</v>
      </c>
      <c r="E25" s="76">
        <f t="shared" si="2"/>
        <v>13.7868213079086</v>
      </c>
      <c r="F25" s="108">
        <f t="shared" si="5"/>
        <v>-30040569</v>
      </c>
      <c r="G25" s="68">
        <f t="shared" si="3"/>
        <v>-10.421850187103706</v>
      </c>
    </row>
    <row r="26" spans="1:7" ht="16.5">
      <c r="A26" s="45" t="s">
        <v>95</v>
      </c>
      <c r="B26" s="43">
        <v>258205457</v>
      </c>
      <c r="C26" s="76">
        <f t="shared" si="1"/>
        <v>11.886102610855326</v>
      </c>
      <c r="D26" s="43">
        <v>288246026</v>
      </c>
      <c r="E26" s="76">
        <f t="shared" si="2"/>
        <v>13.7868213079086</v>
      </c>
      <c r="F26" s="108">
        <f t="shared" si="5"/>
        <v>-30040569</v>
      </c>
      <c r="G26" s="68">
        <f t="shared" si="3"/>
        <v>-10.421850187103706</v>
      </c>
    </row>
    <row r="27" spans="1:7" ht="16.5">
      <c r="A27" s="45" t="s">
        <v>96</v>
      </c>
      <c r="B27" s="43">
        <f>SUM(B28)</f>
        <v>8477906</v>
      </c>
      <c r="C27" s="76">
        <f t="shared" si="1"/>
        <v>0.39026774186722957</v>
      </c>
      <c r="D27" s="43">
        <f>SUM(D28)</f>
        <v>4882305</v>
      </c>
      <c r="E27" s="76">
        <f t="shared" si="2"/>
        <v>0.2335208833224598</v>
      </c>
      <c r="F27" s="102">
        <f t="shared" si="5"/>
        <v>3595601</v>
      </c>
      <c r="G27" s="68">
        <f t="shared" si="3"/>
        <v>73.64556290522611</v>
      </c>
    </row>
    <row r="28" spans="1:7" ht="16.5">
      <c r="A28" s="45" t="s">
        <v>97</v>
      </c>
      <c r="B28" s="43">
        <v>8477906</v>
      </c>
      <c r="C28" s="76">
        <f t="shared" si="1"/>
        <v>0.39026774186722957</v>
      </c>
      <c r="D28" s="43">
        <v>4882305</v>
      </c>
      <c r="E28" s="76">
        <f t="shared" si="2"/>
        <v>0.2335208833224598</v>
      </c>
      <c r="F28" s="102">
        <f t="shared" si="5"/>
        <v>3595601</v>
      </c>
      <c r="G28" s="68">
        <f t="shared" si="3"/>
        <v>73.64556290522611</v>
      </c>
    </row>
    <row r="29" spans="1:7" ht="16.5">
      <c r="A29" s="45" t="s">
        <v>98</v>
      </c>
      <c r="B29" s="43">
        <f>SUM(B30)</f>
        <v>3736349</v>
      </c>
      <c r="C29" s="76">
        <f t="shared" si="1"/>
        <v>0.1719972463787498</v>
      </c>
      <c r="D29" s="43">
        <f>SUM(D30)</f>
        <v>2313561</v>
      </c>
      <c r="E29" s="76">
        <f t="shared" si="2"/>
        <v>0.11065773407036089</v>
      </c>
      <c r="F29" s="102">
        <f t="shared" si="5"/>
        <v>1422788</v>
      </c>
      <c r="G29" s="68">
        <f t="shared" si="3"/>
        <v>61.49775173423134</v>
      </c>
    </row>
    <row r="30" spans="1:7" ht="16.5">
      <c r="A30" s="45" t="s">
        <v>99</v>
      </c>
      <c r="B30" s="43">
        <v>3736349</v>
      </c>
      <c r="C30" s="76">
        <f t="shared" si="1"/>
        <v>0.1719972463787498</v>
      </c>
      <c r="D30" s="43">
        <v>2313561</v>
      </c>
      <c r="E30" s="76">
        <f t="shared" si="2"/>
        <v>0.11065773407036089</v>
      </c>
      <c r="F30" s="102">
        <f t="shared" si="5"/>
        <v>1422788</v>
      </c>
      <c r="G30" s="68">
        <f t="shared" si="3"/>
        <v>61.49775173423134</v>
      </c>
    </row>
    <row r="31" spans="1:7" ht="16.5">
      <c r="A31" s="62" t="s">
        <v>106</v>
      </c>
      <c r="B31" s="63">
        <f>B7-B18</f>
        <v>-162007199</v>
      </c>
      <c r="C31" s="63">
        <f t="shared" si="1"/>
        <v>-7.4577594655997475</v>
      </c>
      <c r="D31" s="63">
        <f>D7-D18</f>
        <v>-209746538</v>
      </c>
      <c r="E31" s="63">
        <f t="shared" si="2"/>
        <v>-10.032187015679659</v>
      </c>
      <c r="F31" s="109">
        <f t="shared" si="5"/>
        <v>47739339</v>
      </c>
      <c r="G31" s="64">
        <f t="shared" si="3"/>
        <v>-22.760489615328</v>
      </c>
    </row>
    <row r="32" spans="1:7" ht="16.5">
      <c r="A32" s="46" t="s">
        <v>107</v>
      </c>
      <c r="B32" s="41">
        <f>B33+B37</f>
        <v>121690029</v>
      </c>
      <c r="C32" s="41">
        <f t="shared" si="1"/>
        <v>5.601818754016343</v>
      </c>
      <c r="D32" s="41">
        <f>D33+D37</f>
        <v>121559437</v>
      </c>
      <c r="E32" s="41">
        <f t="shared" si="2"/>
        <v>5.8141937270246125</v>
      </c>
      <c r="F32" s="65">
        <f t="shared" si="5"/>
        <v>130592</v>
      </c>
      <c r="G32" s="65">
        <f t="shared" si="3"/>
        <v>0.10743057324294782</v>
      </c>
    </row>
    <row r="33" spans="1:7" ht="16.5">
      <c r="A33" s="45" t="s">
        <v>100</v>
      </c>
      <c r="B33" s="43">
        <f>SUM(B34:B36)</f>
        <v>23487398</v>
      </c>
      <c r="C33" s="76">
        <f t="shared" si="1"/>
        <v>1.0812072910217316</v>
      </c>
      <c r="D33" s="43">
        <f>SUM(D34:D36)</f>
        <v>23856314</v>
      </c>
      <c r="E33" s="76">
        <f t="shared" si="2"/>
        <v>1.1410486477387143</v>
      </c>
      <c r="F33" s="74">
        <f t="shared" si="5"/>
        <v>-368916</v>
      </c>
      <c r="G33" s="68">
        <f t="shared" si="3"/>
        <v>-1.5464082171285976</v>
      </c>
    </row>
    <row r="34" spans="1:7" ht="16.5">
      <c r="A34" s="45" t="s">
        <v>130</v>
      </c>
      <c r="B34" s="43">
        <v>23017947</v>
      </c>
      <c r="C34" s="76">
        <f t="shared" si="1"/>
        <v>1.059596815311419</v>
      </c>
      <c r="D34" s="43">
        <v>23367314</v>
      </c>
      <c r="E34" s="76">
        <f t="shared" si="2"/>
        <v>1.1176597541844029</v>
      </c>
      <c r="F34" s="102">
        <f t="shared" si="5"/>
        <v>-349367</v>
      </c>
      <c r="G34" s="68">
        <f t="shared" si="3"/>
        <v>-1.49510979310673</v>
      </c>
    </row>
    <row r="35" spans="1:7" ht="16.5">
      <c r="A35" s="45" t="s">
        <v>119</v>
      </c>
      <c r="B35" s="43">
        <v>0</v>
      </c>
      <c r="C35" s="76">
        <f t="shared" si="1"/>
        <v>0</v>
      </c>
      <c r="D35" s="43">
        <v>12</v>
      </c>
      <c r="E35" s="76">
        <f t="shared" si="2"/>
        <v>5.739605780199142E-07</v>
      </c>
      <c r="F35" s="74">
        <f t="shared" si="5"/>
        <v>-12</v>
      </c>
      <c r="G35" s="68" t="s">
        <v>148</v>
      </c>
    </row>
    <row r="36" spans="1:7" ht="16.5">
      <c r="A36" s="45" t="s">
        <v>120</v>
      </c>
      <c r="B36" s="43">
        <v>469451</v>
      </c>
      <c r="C36" s="76">
        <f t="shared" si="1"/>
        <v>0.02161047571031252</v>
      </c>
      <c r="D36" s="43">
        <v>488988</v>
      </c>
      <c r="E36" s="76">
        <f t="shared" si="2"/>
        <v>0.023388319593733484</v>
      </c>
      <c r="F36" s="74">
        <f t="shared" si="5"/>
        <v>-19537</v>
      </c>
      <c r="G36" s="68">
        <f t="shared" si="3"/>
        <v>-3.9953945700098985</v>
      </c>
    </row>
    <row r="37" spans="1:7" ht="16.5">
      <c r="A37" s="45" t="s">
        <v>101</v>
      </c>
      <c r="B37" s="43">
        <f>SUM(B38:B42)</f>
        <v>98202631</v>
      </c>
      <c r="C37" s="76">
        <f t="shared" si="1"/>
        <v>4.520611462994611</v>
      </c>
      <c r="D37" s="43">
        <f>SUM(D38:D42)</f>
        <v>97703123</v>
      </c>
      <c r="E37" s="76">
        <f t="shared" si="2"/>
        <v>4.673145079285898</v>
      </c>
      <c r="F37" s="102">
        <f t="shared" si="5"/>
        <v>499508</v>
      </c>
      <c r="G37" s="68">
        <f t="shared" si="3"/>
        <v>0.5112508020854154</v>
      </c>
    </row>
    <row r="38" spans="1:7" ht="16.5">
      <c r="A38" s="45" t="s">
        <v>102</v>
      </c>
      <c r="B38" s="43">
        <v>62448905</v>
      </c>
      <c r="C38" s="76">
        <f t="shared" si="1"/>
        <v>2.8747420809373376</v>
      </c>
      <c r="D38" s="43">
        <v>72135802</v>
      </c>
      <c r="E38" s="76">
        <f t="shared" si="2"/>
        <v>3.45025888432084</v>
      </c>
      <c r="F38" s="102">
        <f t="shared" si="5"/>
        <v>-9686897</v>
      </c>
      <c r="G38" s="68">
        <f t="shared" si="3"/>
        <v>-13.428695226816775</v>
      </c>
    </row>
    <row r="39" spans="1:7" ht="16.5">
      <c r="A39" s="45" t="s">
        <v>126</v>
      </c>
      <c r="B39" s="43">
        <v>29061726</v>
      </c>
      <c r="C39" s="76">
        <f t="shared" si="1"/>
        <v>1.3378131558410948</v>
      </c>
      <c r="D39" s="43">
        <v>15953106</v>
      </c>
      <c r="E39" s="76">
        <f t="shared" si="2"/>
        <v>0.7630378284144135</v>
      </c>
      <c r="F39" s="74">
        <f t="shared" si="5"/>
        <v>13108620</v>
      </c>
      <c r="G39" s="68">
        <f t="shared" si="3"/>
        <v>82.16970413159669</v>
      </c>
    </row>
    <row r="40" spans="1:7" ht="16.5">
      <c r="A40" s="45" t="s">
        <v>121</v>
      </c>
      <c r="B40" s="43">
        <v>25091</v>
      </c>
      <c r="C40" s="76">
        <f t="shared" si="1"/>
        <v>0.0011550267142842415</v>
      </c>
      <c r="D40" s="43">
        <v>3386267</v>
      </c>
      <c r="E40" s="76">
        <f t="shared" si="2"/>
        <v>0.16196531372081338</v>
      </c>
      <c r="F40" s="74">
        <f t="shared" si="5"/>
        <v>-3361176</v>
      </c>
      <c r="G40" s="68">
        <f t="shared" si="3"/>
        <v>-99.25903657331214</v>
      </c>
    </row>
    <row r="41" spans="1:7" ht="16.5">
      <c r="A41" s="45" t="s">
        <v>134</v>
      </c>
      <c r="B41" s="43">
        <v>932826</v>
      </c>
      <c r="C41" s="76">
        <f t="shared" si="1"/>
        <v>0.04294125183447897</v>
      </c>
      <c r="D41" s="43">
        <v>627583</v>
      </c>
      <c r="E41" s="76">
        <f t="shared" si="2"/>
        <v>0.03001732511962265</v>
      </c>
      <c r="F41" s="102">
        <f t="shared" si="5"/>
        <v>305243</v>
      </c>
      <c r="G41" s="68">
        <f t="shared" si="3"/>
        <v>48.63786941328876</v>
      </c>
    </row>
    <row r="42" spans="1:7" ht="16.5">
      <c r="A42" s="45" t="s">
        <v>103</v>
      </c>
      <c r="B42" s="43">
        <v>5734083</v>
      </c>
      <c r="C42" s="76">
        <f t="shared" si="1"/>
        <v>0.26395994766741565</v>
      </c>
      <c r="D42" s="43">
        <v>5600365</v>
      </c>
      <c r="E42" s="76">
        <f t="shared" si="2"/>
        <v>0.26786572771020806</v>
      </c>
      <c r="F42" s="102">
        <f t="shared" si="5"/>
        <v>133718</v>
      </c>
      <c r="G42" s="68">
        <f t="shared" si="3"/>
        <v>2.38766580392528</v>
      </c>
    </row>
    <row r="43" spans="1:7" ht="16.5">
      <c r="A43" s="46" t="s">
        <v>104</v>
      </c>
      <c r="B43" s="41">
        <f>B44+B47</f>
        <v>54172210</v>
      </c>
      <c r="C43" s="41">
        <f t="shared" si="1"/>
        <v>2.493736786968073</v>
      </c>
      <c r="D43" s="41">
        <f>D44+D47</f>
        <v>56764178</v>
      </c>
      <c r="E43" s="41">
        <f t="shared" si="2"/>
        <v>2.7150333679754413</v>
      </c>
      <c r="F43" s="65">
        <f t="shared" si="5"/>
        <v>-2591968</v>
      </c>
      <c r="G43" s="65">
        <f t="shared" si="3"/>
        <v>-4.566203706851881</v>
      </c>
    </row>
    <row r="44" spans="1:7" ht="16.5">
      <c r="A44" s="45" t="s">
        <v>123</v>
      </c>
      <c r="B44" s="58">
        <f>SUM(B45:B46)</f>
        <v>9</v>
      </c>
      <c r="C44" s="76">
        <f t="shared" si="1"/>
        <v>4.1430155946587113E-07</v>
      </c>
      <c r="D44" s="58">
        <f>SUM(D45:D46)</f>
        <v>0</v>
      </c>
      <c r="E44" s="76">
        <f t="shared" si="2"/>
        <v>0</v>
      </c>
      <c r="F44" s="60">
        <f t="shared" si="5"/>
        <v>9</v>
      </c>
      <c r="G44" s="77" t="s">
        <v>149</v>
      </c>
    </row>
    <row r="45" spans="1:7" ht="16.5">
      <c r="A45" s="59" t="s">
        <v>131</v>
      </c>
      <c r="B45" s="58">
        <v>9</v>
      </c>
      <c r="C45" s="76">
        <f t="shared" si="1"/>
        <v>4.1430155946587113E-07</v>
      </c>
      <c r="D45" s="58">
        <v>0</v>
      </c>
      <c r="E45" s="76">
        <f t="shared" si="2"/>
        <v>0</v>
      </c>
      <c r="F45" s="60">
        <f t="shared" si="5"/>
        <v>9</v>
      </c>
      <c r="G45" s="68" t="s">
        <v>150</v>
      </c>
    </row>
    <row r="46" spans="1:7" ht="16.5">
      <c r="A46" s="59" t="s">
        <v>132</v>
      </c>
      <c r="B46" s="58">
        <v>0</v>
      </c>
      <c r="C46" s="76">
        <f t="shared" si="1"/>
        <v>0</v>
      </c>
      <c r="D46" s="58">
        <v>0</v>
      </c>
      <c r="E46" s="76">
        <f t="shared" si="2"/>
        <v>0</v>
      </c>
      <c r="F46" s="60">
        <f t="shared" si="5"/>
        <v>0</v>
      </c>
      <c r="G46" s="68" t="s">
        <v>151</v>
      </c>
    </row>
    <row r="47" spans="1:7" ht="16.5">
      <c r="A47" s="45" t="s">
        <v>122</v>
      </c>
      <c r="B47" s="58">
        <f>SUM(B48:B49)</f>
        <v>54172201</v>
      </c>
      <c r="C47" s="76">
        <f t="shared" si="1"/>
        <v>2.493736372666514</v>
      </c>
      <c r="D47" s="58">
        <f>SUM(D48:D49)</f>
        <v>56764178</v>
      </c>
      <c r="E47" s="76">
        <f t="shared" si="2"/>
        <v>2.7150333679754413</v>
      </c>
      <c r="F47" s="60">
        <f t="shared" si="5"/>
        <v>-2591977</v>
      </c>
      <c r="G47" s="68">
        <f t="shared" si="3"/>
        <v>-4.566219561921605</v>
      </c>
    </row>
    <row r="48" spans="1:7" ht="16.5">
      <c r="A48" s="59" t="s">
        <v>133</v>
      </c>
      <c r="B48" s="58">
        <v>0</v>
      </c>
      <c r="C48" s="76">
        <f t="shared" si="1"/>
        <v>0</v>
      </c>
      <c r="D48" s="58">
        <v>0</v>
      </c>
      <c r="E48" s="76">
        <f t="shared" si="2"/>
        <v>0</v>
      </c>
      <c r="F48" s="60">
        <f t="shared" si="5"/>
        <v>0</v>
      </c>
      <c r="G48" s="68" t="s">
        <v>150</v>
      </c>
    </row>
    <row r="49" spans="1:7" ht="16.5">
      <c r="A49" s="45" t="s">
        <v>105</v>
      </c>
      <c r="B49" s="58">
        <v>54172201</v>
      </c>
      <c r="C49" s="76">
        <f t="shared" si="1"/>
        <v>2.493736372666514</v>
      </c>
      <c r="D49" s="58">
        <v>56764178</v>
      </c>
      <c r="E49" s="76">
        <f t="shared" si="2"/>
        <v>2.7150333679754413</v>
      </c>
      <c r="F49" s="60">
        <f t="shared" si="5"/>
        <v>-2591977</v>
      </c>
      <c r="G49" s="68">
        <f t="shared" si="3"/>
        <v>-4.566219561921605</v>
      </c>
    </row>
    <row r="50" spans="1:7" ht="16.5">
      <c r="A50" s="62" t="s">
        <v>108</v>
      </c>
      <c r="B50" s="63">
        <f>B32-B43</f>
        <v>67517819</v>
      </c>
      <c r="C50" s="63">
        <f t="shared" si="1"/>
        <v>3.10808196704827</v>
      </c>
      <c r="D50" s="63">
        <f>D32-D43</f>
        <v>64795259</v>
      </c>
      <c r="E50" s="63">
        <f t="shared" si="2"/>
        <v>3.0991603590491708</v>
      </c>
      <c r="F50" s="69">
        <f t="shared" si="5"/>
        <v>2722560</v>
      </c>
      <c r="G50" s="69">
        <f t="shared" si="3"/>
        <v>4.201788899400803</v>
      </c>
    </row>
    <row r="51" spans="1:7" ht="16.5">
      <c r="A51" s="47" t="s">
        <v>109</v>
      </c>
      <c r="B51" s="48">
        <f>B31+B50</f>
        <v>-94489380</v>
      </c>
      <c r="C51" s="48">
        <f t="shared" si="1"/>
        <v>-4.349677498551477</v>
      </c>
      <c r="D51" s="48">
        <f>D31+D50</f>
        <v>-144951279</v>
      </c>
      <c r="E51" s="48">
        <f t="shared" si="2"/>
        <v>-6.933026656630488</v>
      </c>
      <c r="F51" s="48">
        <f t="shared" si="5"/>
        <v>50461899</v>
      </c>
      <c r="G51" s="48">
        <f t="shared" si="3"/>
        <v>-34.81300706563617</v>
      </c>
    </row>
    <row r="53" spans="1:7" ht="16.5">
      <c r="A53" s="52" t="s">
        <v>115</v>
      </c>
      <c r="B53" s="52"/>
      <c r="C53" s="52"/>
      <c r="D53" s="53"/>
      <c r="E53" s="53"/>
      <c r="F53" s="53"/>
      <c r="G53" s="57" t="s">
        <v>118</v>
      </c>
    </row>
    <row r="54" spans="1:3" ht="16.5">
      <c r="A54" s="25"/>
      <c r="B54" s="25"/>
      <c r="C54" s="25"/>
    </row>
    <row r="55" spans="1:7" ht="16.5">
      <c r="A55" s="54" t="s">
        <v>112</v>
      </c>
      <c r="B55" s="54"/>
      <c r="C55" s="54"/>
      <c r="D55" s="53"/>
      <c r="E55" s="53"/>
      <c r="F55" s="53"/>
      <c r="G55" s="57" t="s">
        <v>118</v>
      </c>
    </row>
    <row r="56" spans="1:3" ht="16.5">
      <c r="A56" s="25"/>
      <c r="B56" s="25"/>
      <c r="C56" s="25"/>
    </row>
  </sheetData>
  <sheetProtection/>
  <mergeCells count="8">
    <mergeCell ref="B5:C5"/>
    <mergeCell ref="D5:E5"/>
    <mergeCell ref="F5:G5"/>
    <mergeCell ref="A1:G1"/>
    <mergeCell ref="A2:G2"/>
    <mergeCell ref="A3:G3"/>
    <mergeCell ref="A4:G4"/>
    <mergeCell ref="A5:A6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2016-05-10T10:04:25Z</cp:lastPrinted>
  <dcterms:created xsi:type="dcterms:W3CDTF">2003-08-05T03:37:58Z</dcterms:created>
  <dcterms:modified xsi:type="dcterms:W3CDTF">2017-03-21T08:09:30Z</dcterms:modified>
  <cp:category/>
  <cp:version/>
  <cp:contentType/>
  <cp:contentStatus/>
</cp:coreProperties>
</file>